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240" yWindow="105" windowWidth="11355" windowHeight="6150" activeTab="0"/>
  </bookViews>
  <sheets>
    <sheet name="Suspension Calculator Rev2" sheetId="1" r:id="rId1"/>
  </sheets>
  <definedNames/>
  <calcPr fullCalcOnLoad="1"/>
</workbook>
</file>

<file path=xl/comments1.xml><?xml version="1.0" encoding="utf-8"?>
<comments xmlns="http://schemas.openxmlformats.org/spreadsheetml/2006/main">
  <authors>
    <author>F?rfattare</author>
  </authors>
  <commentList>
    <comment ref="C111" authorId="0">
      <text>
        <r>
          <rPr>
            <sz val="8"/>
            <rFont val="Tahoma"/>
            <family val="2"/>
          </rPr>
          <t xml:space="preserve">To count active coils this is what I do. 
Ignore the coil at each end that is flattened and really used for seating. 
Basically once the spring wire touches the spring base, the spring is done.  The base coil can't provide any springing, and thus isn't active
Starting at the point where the spring takes off from the base I count full coils from this point on, and then do my best guess as to fraction of coil before returning to the base coil at the other end. 
</t>
        </r>
        <r>
          <rPr>
            <sz val="8"/>
            <rFont val="Tahoma"/>
            <family val="0"/>
          </rPr>
          <t xml:space="preserve">
</t>
        </r>
      </text>
    </comment>
    <comment ref="C28" authorId="0">
      <text>
        <r>
          <rPr>
            <sz val="8"/>
            <rFont val="Tahoma"/>
            <family val="2"/>
          </rPr>
          <t>This indicates the suspension stiffness as felt by a passenger in the vehicle.</t>
        </r>
        <r>
          <rPr>
            <sz val="8"/>
            <rFont val="Tahoma"/>
            <family val="0"/>
          </rPr>
          <t xml:space="preserve">
</t>
        </r>
      </text>
    </comment>
    <comment ref="D28" authorId="0">
      <text>
        <r>
          <rPr>
            <sz val="8"/>
            <rFont val="Tahoma"/>
            <family val="2"/>
          </rPr>
          <t xml:space="preserve">Effective wheel rate required 
to produce the suspension frequency in column 1 </t>
        </r>
        <r>
          <rPr>
            <sz val="8"/>
            <rFont val="Tahoma"/>
            <family val="0"/>
          </rPr>
          <t xml:space="preserve">
</t>
        </r>
      </text>
    </comment>
    <comment ref="E28" authorId="0">
      <text>
        <r>
          <rPr>
            <sz val="8"/>
            <rFont val="Tahoma"/>
            <family val="2"/>
          </rPr>
          <t>Rate if the spring was mounted vertical</t>
        </r>
        <r>
          <rPr>
            <sz val="8"/>
            <rFont val="Tahoma"/>
            <family val="0"/>
          </rPr>
          <t xml:space="preserve">
</t>
        </r>
      </text>
    </comment>
    <comment ref="F28" authorId="0">
      <text>
        <r>
          <rPr>
            <sz val="8"/>
            <rFont val="Tahoma"/>
            <family val="2"/>
          </rPr>
          <t xml:space="preserve">Actual rate of spring including effect of mounting angle
</t>
        </r>
      </text>
    </comment>
    <comment ref="G28" authorId="0">
      <text>
        <r>
          <rPr>
            <sz val="8"/>
            <rFont val="Tahoma"/>
            <family val="2"/>
          </rPr>
          <t>This is how much the spring will be compressed when under static load.</t>
        </r>
        <r>
          <rPr>
            <sz val="8"/>
            <rFont val="Tahoma"/>
            <family val="0"/>
          </rPr>
          <t xml:space="preserve">
</t>
        </r>
      </text>
    </comment>
    <comment ref="H28" authorId="0">
      <text>
        <r>
          <rPr>
            <sz val="8"/>
            <rFont val="Tahoma"/>
            <family val="2"/>
          </rPr>
          <t xml:space="preserve">This is the free length of the spring when no load is applied.
</t>
        </r>
      </text>
    </comment>
    <comment ref="I28" authorId="0">
      <text>
        <r>
          <rPr>
            <sz val="8"/>
            <rFont val="Tahoma"/>
            <family val="2"/>
          </rPr>
          <t>This is how far upwards the wheel will travel from no load to static load position assuming no preload on spring at maximum droop.</t>
        </r>
        <r>
          <rPr>
            <sz val="8"/>
            <rFont val="Tahoma"/>
            <family val="0"/>
          </rPr>
          <t xml:space="preserve">
</t>
        </r>
      </text>
    </comment>
    <comment ref="C58" authorId="0">
      <text>
        <r>
          <rPr>
            <sz val="8"/>
            <rFont val="Tahoma"/>
            <family val="2"/>
          </rPr>
          <t>Distance from inner to outer pivot of lower control arm</t>
        </r>
        <r>
          <rPr>
            <sz val="8"/>
            <rFont val="Tahoma"/>
            <family val="0"/>
          </rPr>
          <t xml:space="preserve">
</t>
        </r>
      </text>
    </comment>
    <comment ref="C59" authorId="0">
      <text>
        <r>
          <rPr>
            <sz val="8"/>
            <rFont val="Tahoma"/>
            <family val="2"/>
          </rPr>
          <t>Distance from inner pivot to centre of lower spring mount</t>
        </r>
        <r>
          <rPr>
            <sz val="8"/>
            <rFont val="Tahoma"/>
            <family val="0"/>
          </rPr>
          <t xml:space="preserve">
</t>
        </r>
      </text>
    </comment>
    <comment ref="C60" authorId="0">
      <text>
        <r>
          <rPr>
            <sz val="8"/>
            <rFont val="Tahoma"/>
            <family val="2"/>
          </rPr>
          <t>At normal ride height</t>
        </r>
        <r>
          <rPr>
            <sz val="8"/>
            <rFont val="Tahoma"/>
            <family val="0"/>
          </rPr>
          <t xml:space="preserve">
</t>
        </r>
      </text>
    </comment>
    <comment ref="C19" authorId="0">
      <text>
        <r>
          <rPr>
            <sz val="8"/>
            <rFont val="Tahoma"/>
            <family val="0"/>
          </rPr>
          <t xml:space="preserve">Fitted length of spring when suspension is at normal ride height
</t>
        </r>
      </text>
    </comment>
    <comment ref="C20" authorId="0">
      <text>
        <r>
          <rPr>
            <sz val="8"/>
            <rFont val="Tahoma"/>
            <family val="2"/>
          </rPr>
          <t>Distance from inner to outer pivot of lower control arm</t>
        </r>
        <r>
          <rPr>
            <sz val="8"/>
            <rFont val="Tahoma"/>
            <family val="0"/>
          </rPr>
          <t xml:space="preserve">
</t>
        </r>
      </text>
    </comment>
    <comment ref="C21" authorId="0">
      <text>
        <r>
          <rPr>
            <sz val="8"/>
            <rFont val="Tahoma"/>
            <family val="2"/>
          </rPr>
          <t>Distance from inner pivot to centre of lower spring mount</t>
        </r>
        <r>
          <rPr>
            <sz val="8"/>
            <rFont val="Tahoma"/>
            <family val="0"/>
          </rPr>
          <t xml:space="preserve">
</t>
        </r>
      </text>
    </comment>
    <comment ref="C22" authorId="0">
      <text>
        <r>
          <rPr>
            <sz val="8"/>
            <rFont val="Tahoma"/>
            <family val="2"/>
          </rPr>
          <t>At normal ride height</t>
        </r>
        <r>
          <rPr>
            <sz val="8"/>
            <rFont val="Tahoma"/>
            <family val="0"/>
          </rPr>
          <t xml:space="preserve">
</t>
        </r>
      </text>
    </comment>
    <comment ref="C23" authorId="0">
      <text>
        <r>
          <rPr>
            <sz val="8"/>
            <rFont val="Tahoma"/>
            <family val="2"/>
          </rPr>
          <t>Sprung weight at each wheel.  Do not include weight of unsprung suspension components.  That is, weight of each axle (wheels, uprights, brakes etc) plus half the weight of suspension components which are pivoted at the chassis. 
You can measure the unsprung weight by jacking up the car, removing the springs and resting each wheel on a set of bathroom scales.</t>
        </r>
      </text>
    </comment>
    <comment ref="C57" authorId="0">
      <text>
        <r>
          <rPr>
            <sz val="8"/>
            <rFont val="Tahoma"/>
            <family val="0"/>
          </rPr>
          <t xml:space="preserve">Fitted length of spring when suspension is at normal ride height
</t>
        </r>
      </text>
    </comment>
    <comment ref="C61" authorId="0">
      <text>
        <r>
          <rPr>
            <sz val="8"/>
            <rFont val="Tahoma"/>
            <family val="2"/>
          </rPr>
          <t>Sprung weight at each wheel.  Do not include weight of unsprung suspension components.  That is, weight of each axle (wheels, uprights, brakes etc) plus half the weight of suspension components which are pivoted at the chassis. 
You can measure the unsprung weight by jacking up the car, removing the springs and resting each wheel on a set of bathroom scales.</t>
        </r>
      </text>
    </comment>
    <comment ref="C67" authorId="0">
      <text>
        <r>
          <rPr>
            <sz val="8"/>
            <rFont val="Tahoma"/>
            <family val="2"/>
          </rPr>
          <t>This indicates the suspension stiffness as felt by a passenger in the vehicle.</t>
        </r>
        <r>
          <rPr>
            <sz val="8"/>
            <rFont val="Tahoma"/>
            <family val="0"/>
          </rPr>
          <t xml:space="preserve">
</t>
        </r>
      </text>
    </comment>
    <comment ref="E67" authorId="0">
      <text>
        <r>
          <rPr>
            <sz val="8"/>
            <rFont val="Tahoma"/>
            <family val="2"/>
          </rPr>
          <t>Rate if the spring was mounted vertical</t>
        </r>
        <r>
          <rPr>
            <sz val="8"/>
            <rFont val="Tahoma"/>
            <family val="0"/>
          </rPr>
          <t xml:space="preserve">
</t>
        </r>
      </text>
    </comment>
    <comment ref="F67" authorId="0">
      <text>
        <r>
          <rPr>
            <sz val="8"/>
            <rFont val="Tahoma"/>
            <family val="2"/>
          </rPr>
          <t xml:space="preserve">Actual rate of spring including effect of mounting angle
</t>
        </r>
      </text>
    </comment>
    <comment ref="G67" authorId="0">
      <text>
        <r>
          <rPr>
            <sz val="8"/>
            <rFont val="Tahoma"/>
            <family val="2"/>
          </rPr>
          <t>This is how much the spring will be compressed when under static load.</t>
        </r>
        <r>
          <rPr>
            <sz val="8"/>
            <rFont val="Tahoma"/>
            <family val="0"/>
          </rPr>
          <t xml:space="preserve">
</t>
        </r>
      </text>
    </comment>
    <comment ref="H67" authorId="0">
      <text>
        <r>
          <rPr>
            <sz val="8"/>
            <rFont val="Tahoma"/>
            <family val="2"/>
          </rPr>
          <t xml:space="preserve">This is the free length of the spring when no load is applied.
</t>
        </r>
      </text>
    </comment>
    <comment ref="I67" authorId="0">
      <text>
        <r>
          <rPr>
            <sz val="8"/>
            <rFont val="Tahoma"/>
            <family val="2"/>
          </rPr>
          <t>This is how far upwards the wheel will travel from no load to static load position assuming no preload on spring at maximum droop.</t>
        </r>
        <r>
          <rPr>
            <sz val="8"/>
            <rFont val="Tahoma"/>
            <family val="0"/>
          </rPr>
          <t xml:space="preserve">
</t>
        </r>
      </text>
    </comment>
    <comment ref="D67" authorId="0">
      <text>
        <r>
          <rPr>
            <sz val="8"/>
            <rFont val="Tahoma"/>
            <family val="2"/>
          </rPr>
          <t xml:space="preserve">Effective wheel rate required 
to produce the suspension frequency in column 1 </t>
        </r>
        <r>
          <rPr>
            <sz val="8"/>
            <rFont val="Tahoma"/>
            <family val="0"/>
          </rPr>
          <t xml:space="preserve">
</t>
        </r>
      </text>
    </comment>
  </commentList>
</comments>
</file>

<file path=xl/sharedStrings.xml><?xml version="1.0" encoding="utf-8"?>
<sst xmlns="http://schemas.openxmlformats.org/spreadsheetml/2006/main" count="142" uniqueCount="77">
  <si>
    <t>Spring calculator for independent suspensions</t>
  </si>
  <si>
    <t>Metric to Imperial converter</t>
  </si>
  <si>
    <t>To Convert</t>
  </si>
  <si>
    <t>Enter</t>
  </si>
  <si>
    <t>Results</t>
  </si>
  <si>
    <t>mm to inch</t>
  </si>
  <si>
    <t>mm</t>
  </si>
  <si>
    <t>inches</t>
  </si>
  <si>
    <t>kg to lb</t>
  </si>
  <si>
    <t>kg</t>
  </si>
  <si>
    <t>pounds</t>
  </si>
  <si>
    <t>All dimensions at static height</t>
  </si>
  <si>
    <t>Front Suspension</t>
  </si>
  <si>
    <t>Step 1.     Enter A, B, C, L and W for the front suspension in the blue cells below</t>
  </si>
  <si>
    <t>Spring fitted length L (ins)</t>
  </si>
  <si>
    <t>Wishbone Leverage Ratio</t>
  </si>
  <si>
    <t xml:space="preserve">Lower Wishbone Length  A (ins) </t>
  </si>
  <si>
    <t>Inner Pivot to Shock  B (ins)</t>
  </si>
  <si>
    <t>Overall Leverage ratio</t>
  </si>
  <si>
    <t>Spring Angle from vertical C (degrees)</t>
  </si>
  <si>
    <t>Weight /wheel W (lb)</t>
  </si>
  <si>
    <t>Static spring load (lb)</t>
  </si>
  <si>
    <t>Step 2.     In column 1, nominate the front suspension frequency</t>
  </si>
  <si>
    <t>Step 3.     Read off corresponding spring rate in column 4, and free length in column 6 for front springs</t>
  </si>
  <si>
    <t>Column 1</t>
  </si>
  <si>
    <t>Column 2</t>
  </si>
  <si>
    <t>Column 3</t>
  </si>
  <si>
    <t>Column 4</t>
  </si>
  <si>
    <t>Column 5</t>
  </si>
  <si>
    <t>Column 6</t>
  </si>
  <si>
    <t>Column 7</t>
  </si>
  <si>
    <t>Suspension</t>
  </si>
  <si>
    <t>Required</t>
  </si>
  <si>
    <t xml:space="preserve">Spring </t>
  </si>
  <si>
    <t>Wheel</t>
  </si>
  <si>
    <t>Natural</t>
  </si>
  <si>
    <t>Vertical</t>
  </si>
  <si>
    <t xml:space="preserve">Actual </t>
  </si>
  <si>
    <t>Comp. at</t>
  </si>
  <si>
    <t xml:space="preserve">Free </t>
  </si>
  <si>
    <t>Travel @</t>
  </si>
  <si>
    <t>Frequency</t>
  </si>
  <si>
    <t>Rate</t>
  </si>
  <si>
    <t>Spring Rate</t>
  </si>
  <si>
    <t>Static load</t>
  </si>
  <si>
    <t>Length</t>
  </si>
  <si>
    <t>Stat. load</t>
  </si>
  <si>
    <t>cycles/sec</t>
  </si>
  <si>
    <t>lb/in</t>
  </si>
  <si>
    <t xml:space="preserve">Very soft ride </t>
  </si>
  <si>
    <t xml:space="preserve">               Typical</t>
  </si>
  <si>
    <t xml:space="preserve">               Range</t>
  </si>
  <si>
    <t>Very hard ride</t>
  </si>
  <si>
    <t>Rear Suspension</t>
  </si>
  <si>
    <t>Step 4.     Enter A, B, C, L and W for the rear suspension in the yellow cells below</t>
  </si>
  <si>
    <t>Step 5.     In column 1, nominate the rear suspension frequency</t>
  </si>
  <si>
    <t xml:space="preserve">The rear frequency is typically chosen as 10% higher than the front, or use the calculator 
below to determine the rear frequency that will minimise pitching at a particular road speed. </t>
  </si>
  <si>
    <t>Step 6.     Read off corresponding spring rate in column 4, and free length in column 6 for rear springs</t>
  </si>
  <si>
    <t>Rear suspension frequency to minimise pitching motion</t>
  </si>
  <si>
    <t>This calculator indicates the rear suspension frequency which 
will minimise pitching motion at a nominated road speed.</t>
  </si>
  <si>
    <t>Normal Cruising Speed</t>
  </si>
  <si>
    <t>MPH</t>
  </si>
  <si>
    <t>Wheel base</t>
  </si>
  <si>
    <t>Inches</t>
  </si>
  <si>
    <t>Chosen front frequency</t>
  </si>
  <si>
    <t>Cycles/sec</t>
  </si>
  <si>
    <t xml:space="preserve">Time to travel wheelbase </t>
  </si>
  <si>
    <t>Seconds</t>
  </si>
  <si>
    <t>Natural period front</t>
  </si>
  <si>
    <t>Calculated rear frequency</t>
  </si>
  <si>
    <t>Spring rate calculator</t>
  </si>
  <si>
    <t>This calculator determines the rate of a spring from its dimensions.
Note, the number of coils influence the rate but not the length of the spring.</t>
  </si>
  <si>
    <t>No of active coils</t>
  </si>
  <si>
    <t>Wire diameter</t>
  </si>
  <si>
    <t xml:space="preserve">Coil O.D.                           </t>
  </si>
  <si>
    <t>Result</t>
  </si>
  <si>
    <t>Calculated Spring rate</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</si>
</sst>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0.0000"/>
    <numFmt numFmtId="182" formatCode="0.00&quot;lb&quot;"/>
    <numFmt numFmtId="183" formatCode="0.0"/>
    <numFmt numFmtId="184" formatCode="0.&quot;lb&quot;"/>
    <numFmt numFmtId="185" formatCode="0&quot;lb&quot;"/>
    <numFmt numFmtId="186" formatCode="[$€-2]\ #,##0.00_);[Red]\([$€-2]\ #,##0.00\)"/>
    <numFmt numFmtId="187" formatCode="_-* #,##0.0_-;\-* #,##0.0_-;_-* &quot;-&quot;?_-;_-@_-"/>
    <numFmt numFmtId="188" formatCode="0.000"/>
  </numFmts>
  <fonts count="54">
    <font>
      <sz val="10"/>
      <name val="Arial"/>
      <family val="0"/>
    </font>
    <font>
      <u val="single"/>
      <sz val="10"/>
      <color indexed="36"/>
      <name val="Arial"/>
      <family val="0"/>
    </font>
    <font>
      <u val="single"/>
      <sz val="10"/>
      <color indexed="12"/>
      <name val="Arial"/>
      <family val="0"/>
    </font>
    <font>
      <b/>
      <i/>
      <sz val="18"/>
      <name val="Arial"/>
      <family val="2"/>
    </font>
    <font>
      <b/>
      <sz val="10"/>
      <name val="Arial"/>
      <family val="2"/>
    </font>
    <font>
      <b/>
      <i/>
      <sz val="12"/>
      <name val="Arial"/>
      <family val="2"/>
    </font>
    <font>
      <b/>
      <sz val="10"/>
      <color indexed="12"/>
      <name val="Arial"/>
      <family val="2"/>
    </font>
    <font>
      <b/>
      <sz val="10"/>
      <color indexed="10"/>
      <name val="Arial"/>
      <family val="2"/>
    </font>
    <font>
      <i/>
      <sz val="10"/>
      <name val="Arial"/>
      <family val="2"/>
    </font>
    <font>
      <b/>
      <i/>
      <sz val="16"/>
      <name val="Arial"/>
      <family val="2"/>
    </font>
    <font>
      <b/>
      <sz val="9"/>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b/>
      <sz val="10"/>
      <color indexed="11"/>
      <name val="Arial"/>
      <family val="2"/>
    </font>
    <font>
      <b/>
      <i/>
      <sz val="10"/>
      <name val="Arial"/>
      <family val="2"/>
    </font>
    <font>
      <b/>
      <sz val="10"/>
      <color indexed="4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2"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1"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cellStyleXfs>
  <cellXfs count="76">
    <xf numFmtId="2" fontId="0" fillId="0" borderId="0" xfId="0" applyAlignment="1">
      <alignment/>
    </xf>
    <xf numFmtId="2" fontId="4" fillId="0" borderId="0" xfId="0" applyFont="1" applyAlignment="1" applyProtection="1">
      <alignment/>
      <protection/>
    </xf>
    <xf numFmtId="2" fontId="0" fillId="0" borderId="0" xfId="0" applyAlignment="1" applyProtection="1">
      <alignment/>
      <protection/>
    </xf>
    <xf numFmtId="2" fontId="5" fillId="0" borderId="0" xfId="0" applyFont="1" applyAlignment="1" applyProtection="1">
      <alignment/>
      <protection/>
    </xf>
    <xf numFmtId="2" fontId="2" fillId="0" borderId="0" xfId="45" applyNumberFormat="1" applyAlignment="1" applyProtection="1">
      <alignment/>
      <protection/>
    </xf>
    <xf numFmtId="2" fontId="4" fillId="0" borderId="10" xfId="0" applyFont="1" applyBorder="1" applyAlignment="1" applyProtection="1">
      <alignment horizontal="center"/>
      <protection/>
    </xf>
    <xf numFmtId="2" fontId="4" fillId="0" borderId="10" xfId="0" applyFont="1" applyBorder="1" applyAlignment="1" applyProtection="1">
      <alignment/>
      <protection/>
    </xf>
    <xf numFmtId="2" fontId="6" fillId="0" borderId="10" xfId="0" applyFont="1" applyBorder="1" applyAlignment="1" applyProtection="1">
      <alignment/>
      <protection locked="0"/>
    </xf>
    <xf numFmtId="2" fontId="0" fillId="0" borderId="10" xfId="0" applyBorder="1" applyAlignment="1" applyProtection="1">
      <alignment/>
      <protection/>
    </xf>
    <xf numFmtId="2" fontId="7" fillId="0" borderId="10" xfId="0" applyFont="1" applyBorder="1" applyAlignment="1" applyProtection="1">
      <alignment/>
      <protection/>
    </xf>
    <xf numFmtId="2" fontId="8" fillId="0" borderId="0" xfId="0" applyFont="1" applyAlignment="1" applyProtection="1">
      <alignment/>
      <protection/>
    </xf>
    <xf numFmtId="2" fontId="9" fillId="0" borderId="0" xfId="0" applyFont="1" applyAlignment="1" applyProtection="1">
      <alignment/>
      <protection/>
    </xf>
    <xf numFmtId="2" fontId="4" fillId="0" borderId="0" xfId="0" applyFont="1" applyAlignment="1" applyProtection="1">
      <alignment vertical="center"/>
      <protection/>
    </xf>
    <xf numFmtId="2" fontId="0" fillId="0" borderId="0" xfId="0" applyAlignment="1" applyProtection="1">
      <alignment vertical="center"/>
      <protection/>
    </xf>
    <xf numFmtId="2" fontId="4" fillId="0" borderId="0" xfId="0" applyFont="1" applyAlignment="1" applyProtection="1">
      <alignment horizontal="center"/>
      <protection/>
    </xf>
    <xf numFmtId="2" fontId="6" fillId="33" borderId="10" xfId="0" applyFont="1" applyFill="1" applyBorder="1" applyAlignment="1" applyProtection="1">
      <alignment/>
      <protection locked="0"/>
    </xf>
    <xf numFmtId="2" fontId="0" fillId="0" borderId="11" xfId="0" applyBorder="1" applyAlignment="1" applyProtection="1">
      <alignment/>
      <protection/>
    </xf>
    <xf numFmtId="2" fontId="4" fillId="0" borderId="12" xfId="0" applyFont="1" applyBorder="1" applyAlignment="1" applyProtection="1">
      <alignment horizontal="right"/>
      <protection/>
    </xf>
    <xf numFmtId="2" fontId="7" fillId="0" borderId="13" xfId="0" applyFont="1" applyBorder="1" applyAlignment="1" applyProtection="1">
      <alignment horizontal="left"/>
      <protection/>
    </xf>
    <xf numFmtId="2" fontId="0" fillId="0" borderId="0" xfId="0" applyBorder="1" applyAlignment="1" applyProtection="1">
      <alignment/>
      <protection/>
    </xf>
    <xf numFmtId="2" fontId="0" fillId="0" borderId="0" xfId="0" applyAlignment="1" applyProtection="1">
      <alignment horizontal="left"/>
      <protection/>
    </xf>
    <xf numFmtId="2" fontId="10" fillId="0" borderId="0" xfId="0" applyFont="1" applyAlignment="1" applyProtection="1">
      <alignment/>
      <protection/>
    </xf>
    <xf numFmtId="1" fontId="7" fillId="0" borderId="13" xfId="0" applyNumberFormat="1" applyFont="1" applyBorder="1" applyAlignment="1" applyProtection="1">
      <alignment horizontal="left"/>
      <protection/>
    </xf>
    <xf numFmtId="2" fontId="4" fillId="0" borderId="0" xfId="0" applyFont="1" applyAlignment="1" applyProtection="1">
      <alignment horizontal="right"/>
      <protection/>
    </xf>
    <xf numFmtId="2" fontId="7" fillId="0" borderId="0" xfId="0" applyFont="1" applyAlignment="1" applyProtection="1">
      <alignment/>
      <protection/>
    </xf>
    <xf numFmtId="2" fontId="0" fillId="0" borderId="0" xfId="0" applyBorder="1" applyAlignment="1" applyProtection="1">
      <alignment vertical="center"/>
      <protection/>
    </xf>
    <xf numFmtId="2" fontId="10" fillId="0" borderId="10" xfId="0" applyFont="1" applyBorder="1" applyAlignment="1" applyProtection="1">
      <alignment horizontal="center"/>
      <protection/>
    </xf>
    <xf numFmtId="2" fontId="4" fillId="0" borderId="14" xfId="0" applyFont="1" applyBorder="1" applyAlignment="1" applyProtection="1">
      <alignment horizontal="center"/>
      <protection/>
    </xf>
    <xf numFmtId="2" fontId="4" fillId="0" borderId="0" xfId="0" applyFont="1" applyBorder="1" applyAlignment="1" applyProtection="1">
      <alignment/>
      <protection/>
    </xf>
    <xf numFmtId="2" fontId="4" fillId="0" borderId="15" xfId="0" applyFont="1" applyBorder="1" applyAlignment="1" applyProtection="1">
      <alignment horizontal="center"/>
      <protection/>
    </xf>
    <xf numFmtId="0" fontId="4" fillId="0" borderId="15" xfId="0" applyNumberFormat="1" applyFont="1" applyBorder="1" applyAlignment="1" applyProtection="1">
      <alignment horizontal="center"/>
      <protection/>
    </xf>
    <xf numFmtId="2" fontId="11" fillId="0" borderId="0" xfId="0" applyFont="1" applyFill="1" applyAlignment="1" applyProtection="1">
      <alignment/>
      <protection/>
    </xf>
    <xf numFmtId="2" fontId="12" fillId="0" borderId="0" xfId="0" applyFont="1" applyFill="1" applyBorder="1" applyAlignment="1" applyProtection="1">
      <alignment/>
      <protection/>
    </xf>
    <xf numFmtId="2" fontId="11" fillId="0" borderId="0" xfId="0" applyFont="1" applyFill="1" applyBorder="1" applyAlignment="1" applyProtection="1">
      <alignment/>
      <protection/>
    </xf>
    <xf numFmtId="2" fontId="13" fillId="0" borderId="0" xfId="0" applyFont="1" applyFill="1" applyBorder="1" applyAlignment="1" applyProtection="1">
      <alignment shrinkToFit="1"/>
      <protection/>
    </xf>
    <xf numFmtId="2" fontId="14" fillId="0" borderId="0" xfId="0" applyFont="1" applyBorder="1" applyAlignment="1" applyProtection="1">
      <alignment shrinkToFit="1"/>
      <protection/>
    </xf>
    <xf numFmtId="2" fontId="4" fillId="0" borderId="16" xfId="0" applyFont="1" applyBorder="1" applyAlignment="1" applyProtection="1">
      <alignment horizontal="center"/>
      <protection/>
    </xf>
    <xf numFmtId="2" fontId="12" fillId="0" borderId="0" xfId="0" applyFont="1" applyFill="1" applyAlignment="1" applyProtection="1">
      <alignment/>
      <protection/>
    </xf>
    <xf numFmtId="187" fontId="0" fillId="0" borderId="10" xfId="0" applyNumberFormat="1" applyBorder="1" applyAlignment="1" applyProtection="1">
      <alignment/>
      <protection/>
    </xf>
    <xf numFmtId="187" fontId="0" fillId="0" borderId="10" xfId="0" applyNumberFormat="1" applyBorder="1" applyAlignment="1" applyProtection="1">
      <alignment horizontal="center"/>
      <protection/>
    </xf>
    <xf numFmtId="2" fontId="13" fillId="0" borderId="0" xfId="0" applyFont="1" applyFill="1" applyAlignment="1" applyProtection="1">
      <alignment/>
      <protection/>
    </xf>
    <xf numFmtId="2" fontId="0" fillId="0" borderId="0" xfId="0" applyBorder="1" applyAlignment="1" applyProtection="1">
      <alignment/>
      <protection/>
    </xf>
    <xf numFmtId="2" fontId="14" fillId="0" borderId="0" xfId="0" applyFont="1" applyFill="1" applyBorder="1" applyAlignment="1" applyProtection="1">
      <alignment/>
      <protection/>
    </xf>
    <xf numFmtId="2" fontId="13" fillId="0" borderId="0" xfId="0" applyFont="1" applyFill="1" applyBorder="1" applyAlignment="1" applyProtection="1">
      <alignment/>
      <protection/>
    </xf>
    <xf numFmtId="0" fontId="13" fillId="0" borderId="0" xfId="0" applyNumberFormat="1" applyFont="1" applyFill="1" applyBorder="1" applyAlignment="1" applyProtection="1">
      <alignment/>
      <protection/>
    </xf>
    <xf numFmtId="2" fontId="6" fillId="0" borderId="0" xfId="0" applyFont="1" applyFill="1" applyBorder="1" applyAlignment="1" applyProtection="1">
      <alignment/>
      <protection/>
    </xf>
    <xf numFmtId="187" fontId="0" fillId="0" borderId="10" xfId="0" applyNumberFormat="1" applyFill="1" applyBorder="1" applyAlignment="1" applyProtection="1">
      <alignment/>
      <protection/>
    </xf>
    <xf numFmtId="2" fontId="0" fillId="0" borderId="0" xfId="0" applyAlignment="1" applyProtection="1">
      <alignment horizontal="right"/>
      <protection/>
    </xf>
    <xf numFmtId="187" fontId="0" fillId="34" borderId="10" xfId="0" applyNumberFormat="1" applyFill="1" applyBorder="1" applyAlignment="1" applyProtection="1">
      <alignment/>
      <protection/>
    </xf>
    <xf numFmtId="181" fontId="7" fillId="0" borderId="0" xfId="0" applyNumberFormat="1" applyFont="1" applyFill="1" applyBorder="1" applyAlignment="1" applyProtection="1">
      <alignment/>
      <protection/>
    </xf>
    <xf numFmtId="2" fontId="7" fillId="0" borderId="0" xfId="0" applyFont="1" applyFill="1" applyBorder="1" applyAlignment="1" applyProtection="1">
      <alignment/>
      <protection/>
    </xf>
    <xf numFmtId="2" fontId="14" fillId="0" borderId="0" xfId="0" applyFont="1" applyFill="1" applyAlignment="1" applyProtection="1">
      <alignment/>
      <protection/>
    </xf>
    <xf numFmtId="2" fontId="14" fillId="0" borderId="0" xfId="0" applyFont="1" applyAlignment="1" applyProtection="1">
      <alignment/>
      <protection/>
    </xf>
    <xf numFmtId="2" fontId="6" fillId="35" borderId="10" xfId="0" applyFont="1" applyFill="1" applyBorder="1" applyAlignment="1" applyProtection="1">
      <alignment/>
      <protection locked="0"/>
    </xf>
    <xf numFmtId="2" fontId="0" fillId="0" borderId="17" xfId="0" applyBorder="1" applyAlignment="1" applyProtection="1">
      <alignment/>
      <protection/>
    </xf>
    <xf numFmtId="2" fontId="0" fillId="0" borderId="0" xfId="0" applyFill="1" applyAlignment="1" applyProtection="1">
      <alignment/>
      <protection/>
    </xf>
    <xf numFmtId="2" fontId="4" fillId="0" borderId="0" xfId="0" applyFont="1" applyBorder="1" applyAlignment="1" applyProtection="1">
      <alignment horizontal="center"/>
      <protection/>
    </xf>
    <xf numFmtId="2" fontId="4" fillId="0" borderId="0" xfId="0" applyFont="1" applyFill="1" applyAlignment="1" applyProtection="1">
      <alignment/>
      <protection/>
    </xf>
    <xf numFmtId="2" fontId="15" fillId="0" borderId="0" xfId="0" applyFont="1" applyFill="1" applyAlignment="1" applyProtection="1">
      <alignment/>
      <protection/>
    </xf>
    <xf numFmtId="2" fontId="14" fillId="0" borderId="0" xfId="0" applyFont="1" applyBorder="1" applyAlignment="1" applyProtection="1">
      <alignment vertical="center"/>
      <protection/>
    </xf>
    <xf numFmtId="0" fontId="13" fillId="0" borderId="0" xfId="0" applyNumberFormat="1" applyFont="1" applyFill="1" applyAlignment="1" applyProtection="1">
      <alignment/>
      <protection/>
    </xf>
    <xf numFmtId="2" fontId="6" fillId="0" borderId="10" xfId="0" applyFont="1" applyFill="1" applyBorder="1" applyAlignment="1" applyProtection="1">
      <alignment/>
      <protection locked="0"/>
    </xf>
    <xf numFmtId="181" fontId="7" fillId="0" borderId="10" xfId="0" applyNumberFormat="1" applyFont="1" applyFill="1" applyBorder="1" applyAlignment="1" applyProtection="1">
      <alignment/>
      <protection/>
    </xf>
    <xf numFmtId="2" fontId="7" fillId="0" borderId="10" xfId="0" applyFont="1" applyFill="1" applyBorder="1" applyAlignment="1" applyProtection="1">
      <alignment/>
      <protection/>
    </xf>
    <xf numFmtId="2" fontId="16" fillId="0" borderId="0" xfId="0" applyFont="1" applyAlignment="1" applyProtection="1">
      <alignment/>
      <protection/>
    </xf>
    <xf numFmtId="188" fontId="17" fillId="0" borderId="10" xfId="0" applyNumberFormat="1" applyFont="1" applyBorder="1" applyAlignment="1" applyProtection="1">
      <alignment/>
      <protection locked="0"/>
    </xf>
    <xf numFmtId="2" fontId="4" fillId="0" borderId="18" xfId="0" applyFont="1" applyFill="1" applyBorder="1" applyAlignment="1" applyProtection="1">
      <alignment/>
      <protection/>
    </xf>
    <xf numFmtId="2" fontId="0" fillId="0" borderId="19" xfId="0" applyBorder="1" applyAlignment="1" applyProtection="1">
      <alignment/>
      <protection/>
    </xf>
    <xf numFmtId="1" fontId="7" fillId="0" borderId="10" xfId="0" applyNumberFormat="1" applyFont="1" applyBorder="1" applyAlignment="1" applyProtection="1">
      <alignment/>
      <protection/>
    </xf>
    <xf numFmtId="2" fontId="4" fillId="0" borderId="0" xfId="0" applyFont="1" applyFill="1" applyBorder="1" applyAlignment="1" applyProtection="1">
      <alignment/>
      <protection/>
    </xf>
    <xf numFmtId="2" fontId="14" fillId="0" borderId="0" xfId="0" applyFont="1" applyFill="1" applyBorder="1" applyAlignment="1" applyProtection="1">
      <alignment vertical="center" wrapText="1"/>
      <protection/>
    </xf>
    <xf numFmtId="2" fontId="0" fillId="0" borderId="0" xfId="0" applyAlignment="1">
      <alignment/>
    </xf>
    <xf numFmtId="2" fontId="3" fillId="0" borderId="0" xfId="0" applyFont="1" applyAlignment="1" applyProtection="1">
      <alignment horizontal="center"/>
      <protection/>
    </xf>
    <xf numFmtId="2" fontId="4" fillId="0" borderId="10" xfId="0" applyFont="1" applyBorder="1" applyAlignment="1" applyProtection="1">
      <alignment horizontal="center"/>
      <protection/>
    </xf>
    <xf numFmtId="2" fontId="0" fillId="0" borderId="0" xfId="0" applyAlignment="1" applyProtection="1">
      <alignment vertical="top" wrapText="1"/>
      <protection/>
    </xf>
    <xf numFmtId="2" fontId="0" fillId="0" borderId="0" xfId="0"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76</xdr:row>
      <xdr:rowOff>9525</xdr:rowOff>
    </xdr:from>
    <xdr:to>
      <xdr:col>1</xdr:col>
      <xdr:colOff>495300</xdr:colOff>
      <xdr:row>85</xdr:row>
      <xdr:rowOff>0</xdr:rowOff>
    </xdr:to>
    <xdr:sp>
      <xdr:nvSpPr>
        <xdr:cNvPr id="1" name="Line 7"/>
        <xdr:cNvSpPr>
          <a:spLocks/>
        </xdr:cNvSpPr>
      </xdr:nvSpPr>
      <xdr:spPr>
        <a:xfrm>
          <a:off x="704850" y="13563600"/>
          <a:ext cx="0" cy="14478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37</xdr:row>
      <xdr:rowOff>19050</xdr:rowOff>
    </xdr:from>
    <xdr:to>
      <xdr:col>1</xdr:col>
      <xdr:colOff>504825</xdr:colOff>
      <xdr:row>45</xdr:row>
      <xdr:rowOff>142875</xdr:rowOff>
    </xdr:to>
    <xdr:sp>
      <xdr:nvSpPr>
        <xdr:cNvPr id="2" name="Line 8"/>
        <xdr:cNvSpPr>
          <a:spLocks/>
        </xdr:cNvSpPr>
      </xdr:nvSpPr>
      <xdr:spPr>
        <a:xfrm>
          <a:off x="714375" y="6543675"/>
          <a:ext cx="0" cy="1419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4</xdr:row>
      <xdr:rowOff>0</xdr:rowOff>
    </xdr:from>
    <xdr:to>
      <xdr:col>2</xdr:col>
      <xdr:colOff>514350</xdr:colOff>
      <xdr:row>12</xdr:row>
      <xdr:rowOff>133350</xdr:rowOff>
    </xdr:to>
    <xdr:grpSp>
      <xdr:nvGrpSpPr>
        <xdr:cNvPr id="3" name="Group 9"/>
        <xdr:cNvGrpSpPr>
          <a:grpSpLocks/>
        </xdr:cNvGrpSpPr>
      </xdr:nvGrpSpPr>
      <xdr:grpSpPr>
        <a:xfrm>
          <a:off x="466725" y="742950"/>
          <a:ext cx="1476375" cy="1457325"/>
          <a:chOff x="49" y="79"/>
          <a:chExt cx="155" cy="153"/>
        </a:xfrm>
        <a:solidFill>
          <a:srgbClr val="FFFFFF"/>
        </a:solidFill>
      </xdr:grpSpPr>
      <xdr:sp>
        <xdr:nvSpPr>
          <xdr:cNvPr id="4" name="Text Box 10"/>
          <xdr:cNvSpPr txBox="1">
            <a:spLocks noChangeArrowheads="1"/>
          </xdr:cNvSpPr>
        </xdr:nvSpPr>
        <xdr:spPr>
          <a:xfrm>
            <a:off x="77" y="153"/>
            <a:ext cx="25" cy="2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a:t>
            </a:r>
          </a:p>
        </xdr:txBody>
      </xdr:sp>
      <xdr:sp>
        <xdr:nvSpPr>
          <xdr:cNvPr id="5" name="Text Box 11"/>
          <xdr:cNvSpPr txBox="1">
            <a:spLocks noChangeArrowheads="1"/>
          </xdr:cNvSpPr>
        </xdr:nvSpPr>
        <xdr:spPr>
          <a:xfrm>
            <a:off x="175" y="170"/>
            <a:ext cx="29" cy="19"/>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W</a:t>
            </a:r>
          </a:p>
        </xdr:txBody>
      </xdr:sp>
      <xdr:sp>
        <xdr:nvSpPr>
          <xdr:cNvPr id="6" name="Text Box 12"/>
          <xdr:cNvSpPr txBox="1">
            <a:spLocks noChangeArrowheads="1"/>
          </xdr:cNvSpPr>
        </xdr:nvSpPr>
        <xdr:spPr>
          <a:xfrm>
            <a:off x="101" y="92"/>
            <a:ext cx="25" cy="2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a:t>
            </a:r>
          </a:p>
        </xdr:txBody>
      </xdr:sp>
      <xdr:sp>
        <xdr:nvSpPr>
          <xdr:cNvPr id="7" name="Line 13"/>
          <xdr:cNvSpPr>
            <a:spLocks/>
          </xdr:cNvSpPr>
        </xdr:nvSpPr>
        <xdr:spPr>
          <a:xfrm flipV="1">
            <a:off x="63" y="119"/>
            <a:ext cx="84" cy="13"/>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flipV="1">
            <a:off x="50" y="175"/>
            <a:ext cx="106" cy="1"/>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15"/>
          <xdr:cNvSpPr>
            <a:spLocks/>
          </xdr:cNvSpPr>
        </xdr:nvSpPr>
        <xdr:spPr>
          <a:xfrm rot="15632259">
            <a:off x="152" y="116"/>
            <a:ext cx="12" cy="60"/>
          </a:xfrm>
          <a:custGeom>
            <a:pathLst>
              <a:path h="21600" w="21600">
                <a:moveTo>
                  <a:pt x="0" y="0"/>
                </a:moveTo>
                <a:lnTo>
                  <a:pt x="5400" y="21600"/>
                </a:lnTo>
                <a:lnTo>
                  <a:pt x="16200" y="21600"/>
                </a:lnTo>
                <a:lnTo>
                  <a:pt x="21600" y="0"/>
                </a:lnTo>
                <a:lnTo>
                  <a:pt x="0" y="0"/>
                </a:lnTo>
                <a:close/>
              </a:path>
            </a:pathLst>
          </a:cu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6"/>
          <xdr:cNvSpPr>
            <a:spLocks/>
          </xdr:cNvSpPr>
        </xdr:nvSpPr>
        <xdr:spPr>
          <a:xfrm>
            <a:off x="152" y="79"/>
            <a:ext cx="40" cy="128"/>
          </a:xfrm>
          <a:prstGeom prst="rect">
            <a:avLst/>
          </a:prstGeom>
          <a:solidFill>
            <a:srgbClr val="969696">
              <a:alpha val="44000"/>
            </a:srgbClr>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1" name="Line 17"/>
          <xdr:cNvSpPr>
            <a:spLocks/>
          </xdr:cNvSpPr>
        </xdr:nvSpPr>
        <xdr:spPr>
          <a:xfrm flipV="1">
            <a:off x="157" y="144"/>
            <a:ext cx="29"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2" name="Group 18"/>
          <xdr:cNvGrpSpPr>
            <a:grpSpLocks/>
          </xdr:cNvGrpSpPr>
        </xdr:nvGrpSpPr>
        <xdr:grpSpPr>
          <a:xfrm rot="20550386">
            <a:off x="106" y="129"/>
            <a:ext cx="25" cy="47"/>
            <a:chOff x="325" y="1386"/>
            <a:chExt cx="25" cy="65"/>
          </a:xfrm>
          <a:solidFill>
            <a:srgbClr val="FFFFFF"/>
          </a:solidFill>
        </xdr:grpSpPr>
        <xdr:sp>
          <xdr:nvSpPr>
            <xdr:cNvPr id="13" name="Rectangle 19"/>
            <xdr:cNvSpPr>
              <a:spLocks/>
            </xdr:cNvSpPr>
          </xdr:nvSpPr>
          <xdr:spPr>
            <a:xfrm>
              <a:off x="335" y="1393"/>
              <a:ext cx="5" cy="22"/>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20"/>
            <xdr:cNvSpPr>
              <a:spLocks/>
            </xdr:cNvSpPr>
          </xdr:nvSpPr>
          <xdr:spPr>
            <a:xfrm>
              <a:off x="330" y="1404"/>
              <a:ext cx="15" cy="4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21"/>
            <xdr:cNvSpPr>
              <a:spLocks/>
            </xdr:cNvSpPr>
          </xdr:nvSpPr>
          <xdr:spPr>
            <a:xfrm>
              <a:off x="325" y="1398"/>
              <a:ext cx="24" cy="3"/>
            </a:xfrm>
            <a:prstGeom prst="rect">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22"/>
            <xdr:cNvSpPr>
              <a:spLocks/>
            </xdr:cNvSpPr>
          </xdr:nvSpPr>
          <xdr:spPr>
            <a:xfrm>
              <a:off x="325" y="1438"/>
              <a:ext cx="24" cy="4"/>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Line 23"/>
            <xdr:cNvSpPr>
              <a:spLocks/>
            </xdr:cNvSpPr>
          </xdr:nvSpPr>
          <xdr:spPr>
            <a:xfrm flipH="1">
              <a:off x="326" y="1409"/>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24"/>
            <xdr:cNvSpPr>
              <a:spLocks/>
            </xdr:cNvSpPr>
          </xdr:nvSpPr>
          <xdr:spPr>
            <a:xfrm flipH="1">
              <a:off x="325" y="1414"/>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5"/>
            <xdr:cNvSpPr>
              <a:spLocks/>
            </xdr:cNvSpPr>
          </xdr:nvSpPr>
          <xdr:spPr>
            <a:xfrm flipH="1">
              <a:off x="326" y="1419"/>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6"/>
            <xdr:cNvSpPr>
              <a:spLocks/>
            </xdr:cNvSpPr>
          </xdr:nvSpPr>
          <xdr:spPr>
            <a:xfrm flipH="1">
              <a:off x="326" y="1424"/>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7"/>
            <xdr:cNvSpPr>
              <a:spLocks/>
            </xdr:cNvSpPr>
          </xdr:nvSpPr>
          <xdr:spPr>
            <a:xfrm flipH="1">
              <a:off x="326" y="1429"/>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8"/>
            <xdr:cNvSpPr>
              <a:spLocks/>
            </xdr:cNvSpPr>
          </xdr:nvSpPr>
          <xdr:spPr>
            <a:xfrm flipH="1">
              <a:off x="327" y="1434"/>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9"/>
            <xdr:cNvSpPr>
              <a:spLocks/>
            </xdr:cNvSpPr>
          </xdr:nvSpPr>
          <xdr:spPr>
            <a:xfrm flipH="1">
              <a:off x="326" y="1404"/>
              <a:ext cx="23"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30"/>
            <xdr:cNvSpPr>
              <a:spLocks/>
            </xdr:cNvSpPr>
          </xdr:nvSpPr>
          <xdr:spPr>
            <a:xfrm>
              <a:off x="333" y="1443"/>
              <a:ext cx="8" cy="8"/>
            </a:xfrm>
            <a:prstGeom prst="ellipse">
              <a:avLst/>
            </a:prstGeom>
            <a:solidFill>
              <a:srgbClr val="C0C0C0"/>
            </a:solidFill>
            <a:ln w="38100" cmpd="sng">
              <a:noFill/>
            </a:ln>
          </xdr:spPr>
          <xdr:txBody>
            <a:bodyPr vertOverflow="clip" wrap="square"/>
            <a:p>
              <a:pPr algn="l">
                <a:defRPr/>
              </a:pPr>
              <a:r>
                <a:rPr lang="en-US" cap="none" u="none" baseline="0">
                  <a:latin typeface="Arial"/>
                  <a:ea typeface="Arial"/>
                  <a:cs typeface="Arial"/>
                </a:rPr>
                <a:t/>
              </a:r>
            </a:p>
          </xdr:txBody>
        </xdr:sp>
        <xdr:sp>
          <xdr:nvSpPr>
            <xdr:cNvPr id="25" name="Oval 31"/>
            <xdr:cNvSpPr>
              <a:spLocks/>
            </xdr:cNvSpPr>
          </xdr:nvSpPr>
          <xdr:spPr>
            <a:xfrm>
              <a:off x="333" y="1386"/>
              <a:ext cx="8" cy="8"/>
            </a:xfrm>
            <a:prstGeom prst="ellipse">
              <a:avLst/>
            </a:prstGeom>
            <a:solidFill>
              <a:srgbClr val="C0C0C0"/>
            </a:solidFill>
            <a:ln w="38100" cmpd="sng">
              <a:noFill/>
            </a:ln>
          </xdr:spPr>
          <xdr:txBody>
            <a:bodyPr vertOverflow="clip" wrap="square"/>
            <a:p>
              <a:pPr algn="l">
                <a:defRPr/>
              </a:pPr>
              <a:r>
                <a:rPr lang="en-US" cap="none" u="none" baseline="0">
                  <a:latin typeface="Arial"/>
                  <a:ea typeface="Arial"/>
                  <a:cs typeface="Arial"/>
                </a:rPr>
                <a:t/>
              </a:r>
            </a:p>
          </xdr:txBody>
        </xdr:sp>
      </xdr:grpSp>
      <xdr:sp>
        <xdr:nvSpPr>
          <xdr:cNvPr id="26" name="Line 32"/>
          <xdr:cNvSpPr>
            <a:spLocks/>
          </xdr:cNvSpPr>
        </xdr:nvSpPr>
        <xdr:spPr>
          <a:xfrm>
            <a:off x="123" y="92"/>
            <a:ext cx="0"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3"/>
          <xdr:cNvSpPr>
            <a:spLocks/>
          </xdr:cNvSpPr>
        </xdr:nvSpPr>
        <xdr:spPr>
          <a:xfrm>
            <a:off x="102" y="99"/>
            <a:ext cx="30" cy="102"/>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4"/>
          <xdr:cNvSpPr>
            <a:spLocks/>
          </xdr:cNvSpPr>
        </xdr:nvSpPr>
        <xdr:spPr>
          <a:xfrm>
            <a:off x="156" y="181"/>
            <a:ext cx="0"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5"/>
          <xdr:cNvSpPr>
            <a:spLocks/>
          </xdr:cNvSpPr>
        </xdr:nvSpPr>
        <xdr:spPr>
          <a:xfrm>
            <a:off x="50" y="152"/>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6"/>
          <xdr:cNvSpPr>
            <a:spLocks/>
          </xdr:cNvSpPr>
        </xdr:nvSpPr>
        <xdr:spPr>
          <a:xfrm flipH="1">
            <a:off x="49" y="221"/>
            <a:ext cx="10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1" name="Line 37"/>
          <xdr:cNvSpPr>
            <a:spLocks/>
          </xdr:cNvSpPr>
        </xdr:nvSpPr>
        <xdr:spPr>
          <a:xfrm flipH="1">
            <a:off x="50" y="202"/>
            <a:ext cx="7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2" name="Text Box 38"/>
          <xdr:cNvSpPr txBox="1">
            <a:spLocks noChangeArrowheads="1"/>
          </xdr:cNvSpPr>
        </xdr:nvSpPr>
        <xdr:spPr>
          <a:xfrm>
            <a:off x="95" y="213"/>
            <a:ext cx="25" cy="19"/>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a:t>
            </a:r>
          </a:p>
        </xdr:txBody>
      </xdr:sp>
      <xdr:sp>
        <xdr:nvSpPr>
          <xdr:cNvPr id="33" name="Text Box 39"/>
          <xdr:cNvSpPr txBox="1">
            <a:spLocks noChangeArrowheads="1"/>
          </xdr:cNvSpPr>
        </xdr:nvSpPr>
        <xdr:spPr>
          <a:xfrm>
            <a:off x="79" y="193"/>
            <a:ext cx="25" cy="2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a:t>
            </a:r>
          </a:p>
        </xdr:txBody>
      </xdr:sp>
      <xdr:sp>
        <xdr:nvSpPr>
          <xdr:cNvPr id="34" name="Line 40"/>
          <xdr:cNvSpPr>
            <a:spLocks/>
          </xdr:cNvSpPr>
        </xdr:nvSpPr>
        <xdr:spPr>
          <a:xfrm>
            <a:off x="173" y="171"/>
            <a:ext cx="0" cy="38"/>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1"/>
          <xdr:cNvSpPr>
            <a:spLocks/>
          </xdr:cNvSpPr>
        </xdr:nvSpPr>
        <xdr:spPr>
          <a:xfrm flipH="1">
            <a:off x="66" y="135"/>
            <a:ext cx="63" cy="2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42"/>
          <xdr:cNvSpPr>
            <a:spLocks/>
          </xdr:cNvSpPr>
        </xdr:nvSpPr>
        <xdr:spPr>
          <a:xfrm flipH="1">
            <a:off x="73" y="161"/>
            <a:ext cx="63"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82" y="127"/>
            <a:ext cx="6"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flipH="1" flipV="1">
            <a:off x="97" y="173"/>
            <a:ext cx="6"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19"/>
  <sheetViews>
    <sheetView showGridLines="0" showRowColHeaders="0" tabSelected="1" zoomScalePageLayoutView="0" workbookViewId="0" topLeftCell="A22">
      <selection activeCell="D20" sqref="D20"/>
    </sheetView>
  </sheetViews>
  <sheetFormatPr defaultColWidth="9.140625" defaultRowHeight="12.75"/>
  <cols>
    <col min="1" max="1" width="3.140625" style="2" customWidth="1"/>
    <col min="2" max="2" width="18.28125" style="2" customWidth="1"/>
    <col min="3" max="3" width="13.00390625" style="2" customWidth="1"/>
    <col min="4" max="7" width="12.421875" style="2" customWidth="1"/>
    <col min="8" max="8" width="11.57421875" style="2" customWidth="1"/>
    <col min="9" max="9" width="10.7109375" style="2" customWidth="1"/>
    <col min="10" max="10" width="9.140625" style="2" customWidth="1"/>
    <col min="11" max="11" width="10.7109375" style="2" customWidth="1"/>
    <col min="12" max="12" width="13.421875" style="2" customWidth="1"/>
    <col min="13" max="13" width="9.8515625" style="2" customWidth="1"/>
    <col min="14" max="14" width="10.8515625" style="2" customWidth="1"/>
    <col min="15" max="15" width="9.140625" style="2" customWidth="1"/>
    <col min="16" max="16" width="12.140625" style="2" customWidth="1"/>
    <col min="17" max="16384" width="9.140625" style="2" customWidth="1"/>
  </cols>
  <sheetData>
    <row r="1" ht="12.75"/>
    <row r="2" spans="2:9" ht="20.25" customHeight="1">
      <c r="B2" s="72" t="s">
        <v>0</v>
      </c>
      <c r="C2" s="72"/>
      <c r="D2" s="72"/>
      <c r="E2" s="72"/>
      <c r="F2" s="72"/>
      <c r="G2" s="72"/>
      <c r="H2" s="72"/>
      <c r="I2" s="1"/>
    </row>
    <row r="3" ht="12.75"/>
    <row r="4" ht="12.75"/>
    <row r="5" ht="12.75"/>
    <row r="6" ht="15">
      <c r="D6" s="3" t="s">
        <v>1</v>
      </c>
    </row>
    <row r="7" ht="12.75"/>
    <row r="8" spans="2:8" ht="12.75">
      <c r="B8" s="4"/>
      <c r="D8" s="5" t="s">
        <v>2</v>
      </c>
      <c r="E8" s="73" t="s">
        <v>3</v>
      </c>
      <c r="F8" s="73"/>
      <c r="G8" s="73" t="s">
        <v>4</v>
      </c>
      <c r="H8" s="73"/>
    </row>
    <row r="9" spans="4:8" ht="12.75">
      <c r="D9" s="6" t="s">
        <v>5</v>
      </c>
      <c r="E9" s="7">
        <v>25.4</v>
      </c>
      <c r="F9" s="8" t="s">
        <v>6</v>
      </c>
      <c r="G9" s="9">
        <f>E9/25.4</f>
        <v>1</v>
      </c>
      <c r="H9" s="8" t="s">
        <v>7</v>
      </c>
    </row>
    <row r="10" spans="4:8" ht="12.75">
      <c r="D10" s="6" t="s">
        <v>8</v>
      </c>
      <c r="E10" s="7">
        <v>225</v>
      </c>
      <c r="F10" s="8" t="s">
        <v>9</v>
      </c>
      <c r="G10" s="9">
        <f>E10*2.2</f>
        <v>495.00000000000006</v>
      </c>
      <c r="H10" s="8" t="s">
        <v>10</v>
      </c>
    </row>
    <row r="11" ht="12.75"/>
    <row r="12" ht="12.75"/>
    <row r="13" ht="12.75"/>
    <row r="14" ht="12.75">
      <c r="B14" s="10" t="s">
        <v>11</v>
      </c>
    </row>
    <row r="15" ht="12.75"/>
    <row r="16" spans="2:9" ht="20.25" customHeight="1">
      <c r="B16" s="11" t="s">
        <v>12</v>
      </c>
      <c r="F16" s="1"/>
      <c r="H16" s="1"/>
      <c r="I16" s="1"/>
    </row>
    <row r="17" s="13" customFormat="1" ht="23.25" customHeight="1">
      <c r="B17" s="12" t="s">
        <v>13</v>
      </c>
    </row>
    <row r="18" spans="2:15" ht="9.75" customHeight="1" thickBot="1">
      <c r="B18" s="11"/>
      <c r="D18" s="14"/>
      <c r="F18" s="1"/>
      <c r="H18" s="1"/>
      <c r="I18" s="1"/>
      <c r="K18" s="13"/>
      <c r="L18" s="13"/>
      <c r="M18" s="13"/>
      <c r="N18" s="13"/>
      <c r="O18" s="13"/>
    </row>
    <row r="19" spans="2:15" ht="13.5" thickBot="1">
      <c r="B19" s="1" t="s">
        <v>14</v>
      </c>
      <c r="C19" s="1"/>
      <c r="D19" s="15">
        <v>7</v>
      </c>
      <c r="F19" s="16"/>
      <c r="G19" s="17" t="s">
        <v>15</v>
      </c>
      <c r="H19" s="18">
        <f>D20/D21</f>
        <v>1.3725490196078431</v>
      </c>
      <c r="I19" s="19"/>
      <c r="K19" s="13"/>
      <c r="L19" s="13"/>
      <c r="M19" s="13"/>
      <c r="N19" s="13"/>
      <c r="O19" s="13"/>
    </row>
    <row r="20" spans="2:15" ht="13.5" thickBot="1">
      <c r="B20" s="1" t="s">
        <v>16</v>
      </c>
      <c r="C20" s="1"/>
      <c r="D20" s="15">
        <v>14</v>
      </c>
      <c r="H20" s="20"/>
      <c r="I20" s="19"/>
      <c r="K20" s="13"/>
      <c r="L20" s="13"/>
      <c r="M20" s="13"/>
      <c r="N20" s="13"/>
      <c r="O20" s="13"/>
    </row>
    <row r="21" spans="2:15" ht="13.5" thickBot="1">
      <c r="B21" s="1" t="s">
        <v>17</v>
      </c>
      <c r="C21" s="1"/>
      <c r="D21" s="15">
        <v>10.2</v>
      </c>
      <c r="F21" s="16"/>
      <c r="G21" s="17" t="s">
        <v>18</v>
      </c>
      <c r="H21" s="18">
        <f>H19/COS(D22*PI()/180)</f>
        <v>1.5144402809289104</v>
      </c>
      <c r="I21" s="19"/>
      <c r="K21" s="13"/>
      <c r="L21" s="13"/>
      <c r="M21" s="13"/>
      <c r="N21" s="13"/>
      <c r="O21" s="13"/>
    </row>
    <row r="22" spans="2:15" ht="13.5" thickBot="1">
      <c r="B22" s="21" t="s">
        <v>19</v>
      </c>
      <c r="C22" s="21"/>
      <c r="D22" s="15">
        <v>25</v>
      </c>
      <c r="H22" s="20"/>
      <c r="I22" s="19"/>
      <c r="K22" s="13"/>
      <c r="L22" s="13"/>
      <c r="M22" s="13"/>
      <c r="N22" s="13"/>
      <c r="O22" s="13"/>
    </row>
    <row r="23" spans="2:15" ht="13.5" thickBot="1">
      <c r="B23" s="1" t="s">
        <v>20</v>
      </c>
      <c r="C23" s="1"/>
      <c r="D23" s="15">
        <v>500</v>
      </c>
      <c r="F23" s="16"/>
      <c r="G23" s="17" t="s">
        <v>21</v>
      </c>
      <c r="H23" s="22">
        <f>D23*H21</f>
        <v>757.2201404644552</v>
      </c>
      <c r="I23" s="19"/>
      <c r="K23" s="13"/>
      <c r="L23" s="13"/>
      <c r="M23" s="13"/>
      <c r="N23" s="13"/>
      <c r="O23" s="13"/>
    </row>
    <row r="24" spans="7:15" ht="12.75">
      <c r="G24" s="23"/>
      <c r="I24" s="24"/>
      <c r="K24" s="13"/>
      <c r="L24" s="13"/>
      <c r="M24" s="13"/>
      <c r="N24" s="13"/>
      <c r="O24" s="13"/>
    </row>
    <row r="25" s="13" customFormat="1" ht="19.5" customHeight="1">
      <c r="B25" s="12" t="s">
        <v>22</v>
      </c>
    </row>
    <row r="26" spans="2:15" s="13" customFormat="1" ht="19.5" customHeight="1">
      <c r="B26" s="12" t="s">
        <v>23</v>
      </c>
      <c r="K26" s="25"/>
      <c r="L26" s="25"/>
      <c r="M26" s="25"/>
      <c r="N26" s="25"/>
      <c r="O26" s="25"/>
    </row>
    <row r="27" spans="3:15" ht="12.75">
      <c r="C27" s="26" t="s">
        <v>24</v>
      </c>
      <c r="D27" s="26" t="s">
        <v>25</v>
      </c>
      <c r="E27" s="26" t="s">
        <v>26</v>
      </c>
      <c r="F27" s="26" t="s">
        <v>27</v>
      </c>
      <c r="G27" s="26" t="s">
        <v>28</v>
      </c>
      <c r="H27" s="26" t="s">
        <v>29</v>
      </c>
      <c r="I27" s="26" t="s">
        <v>30</v>
      </c>
      <c r="K27" s="19"/>
      <c r="L27" s="19"/>
      <c r="M27" s="19"/>
      <c r="N27" s="19"/>
      <c r="O27" s="19"/>
    </row>
    <row r="28" spans="3:16" ht="12.75">
      <c r="C28" s="27" t="s">
        <v>31</v>
      </c>
      <c r="D28" s="27" t="s">
        <v>32</v>
      </c>
      <c r="E28" s="27" t="s">
        <v>32</v>
      </c>
      <c r="F28" s="27" t="s">
        <v>32</v>
      </c>
      <c r="G28" s="27" t="s">
        <v>33</v>
      </c>
      <c r="H28" s="27" t="s">
        <v>33</v>
      </c>
      <c r="I28" s="27" t="s">
        <v>34</v>
      </c>
      <c r="K28" s="19"/>
      <c r="L28" s="19"/>
      <c r="M28" s="19"/>
      <c r="N28" s="19"/>
      <c r="O28" s="19"/>
      <c r="P28" s="28"/>
    </row>
    <row r="29" spans="3:16" ht="12.75">
      <c r="C29" s="29" t="s">
        <v>35</v>
      </c>
      <c r="D29" s="29" t="s">
        <v>34</v>
      </c>
      <c r="E29" s="29" t="s">
        <v>36</v>
      </c>
      <c r="F29" s="30" t="s">
        <v>37</v>
      </c>
      <c r="G29" s="29" t="s">
        <v>38</v>
      </c>
      <c r="H29" s="29" t="s">
        <v>39</v>
      </c>
      <c r="I29" s="29" t="s">
        <v>40</v>
      </c>
      <c r="J29" s="31"/>
      <c r="K29" s="32"/>
      <c r="L29" s="33"/>
      <c r="M29" s="32"/>
      <c r="N29" s="33"/>
      <c r="O29" s="32"/>
      <c r="P29" s="28"/>
    </row>
    <row r="30" spans="3:16" ht="12.75">
      <c r="C30" s="29" t="s">
        <v>41</v>
      </c>
      <c r="D30" s="29" t="s">
        <v>42</v>
      </c>
      <c r="E30" s="29" t="s">
        <v>43</v>
      </c>
      <c r="F30" s="29" t="s">
        <v>43</v>
      </c>
      <c r="G30" s="29" t="s">
        <v>44</v>
      </c>
      <c r="H30" s="29" t="s">
        <v>45</v>
      </c>
      <c r="I30" s="29" t="s">
        <v>46</v>
      </c>
      <c r="J30" s="31"/>
      <c r="K30" s="34"/>
      <c r="L30" s="35"/>
      <c r="M30" s="35"/>
      <c r="N30" s="33"/>
      <c r="O30" s="33"/>
      <c r="P30" s="28"/>
    </row>
    <row r="31" spans="3:16" ht="12.75">
      <c r="C31" s="36" t="s">
        <v>47</v>
      </c>
      <c r="D31" s="36" t="s">
        <v>48</v>
      </c>
      <c r="E31" s="36" t="s">
        <v>48</v>
      </c>
      <c r="F31" s="36" t="s">
        <v>48</v>
      </c>
      <c r="G31" s="36" t="s">
        <v>7</v>
      </c>
      <c r="H31" s="36" t="s">
        <v>7</v>
      </c>
      <c r="I31" s="36" t="s">
        <v>7</v>
      </c>
      <c r="J31" s="37"/>
      <c r="K31" s="35"/>
      <c r="L31" s="35"/>
      <c r="M31" s="35"/>
      <c r="N31" s="32"/>
      <c r="O31" s="32"/>
      <c r="P31" s="28"/>
    </row>
    <row r="32" spans="3:16" ht="12.75">
      <c r="C32" s="38">
        <v>0.5</v>
      </c>
      <c r="D32" s="38">
        <f aca="true" t="shared" si="0" ref="D32:D50">D$23*(C32/3.128)^2</f>
        <v>12.775459344195813</v>
      </c>
      <c r="E32" s="38">
        <f aca="true" t="shared" si="1" ref="E32:E50">D32*(H$19)^2</f>
        <v>24.0675704677276</v>
      </c>
      <c r="F32" s="38">
        <f aca="true" t="shared" si="2" ref="F32:F50">D32*(H$21)^2</f>
        <v>29.30089115088948</v>
      </c>
      <c r="G32" s="38">
        <f aca="true" t="shared" si="3" ref="G32:G50">H$23/F32</f>
        <v>25.842904796479832</v>
      </c>
      <c r="H32" s="39">
        <f aca="true" t="shared" si="4" ref="H32:H50">G32+D$19</f>
        <v>32.84290479647983</v>
      </c>
      <c r="I32" s="38">
        <f>G32*H21</f>
        <v>39.137536000000004</v>
      </c>
      <c r="J32" s="40"/>
      <c r="K32" s="41"/>
      <c r="L32" s="41"/>
      <c r="M32" s="41"/>
      <c r="N32" s="42"/>
      <c r="O32" s="42"/>
      <c r="P32" s="19"/>
    </row>
    <row r="33" spans="3:16" ht="12.75">
      <c r="C33" s="38">
        <v>0.6</v>
      </c>
      <c r="D33" s="38">
        <f t="shared" si="0"/>
        <v>18.39666145564197</v>
      </c>
      <c r="E33" s="38">
        <f t="shared" si="1"/>
        <v>34.65730147352774</v>
      </c>
      <c r="F33" s="38">
        <f t="shared" si="2"/>
        <v>42.19328325728085</v>
      </c>
      <c r="G33" s="38">
        <f t="shared" si="3"/>
        <v>17.946461664222106</v>
      </c>
      <c r="H33" s="39">
        <f t="shared" si="4"/>
        <v>24.946461664222106</v>
      </c>
      <c r="I33" s="38">
        <f>G33*H21</f>
        <v>27.178844444444447</v>
      </c>
      <c r="J33" s="40"/>
      <c r="K33" s="42"/>
      <c r="L33" s="42"/>
      <c r="M33" s="43"/>
      <c r="N33" s="42"/>
      <c r="O33" s="42"/>
      <c r="P33" s="19"/>
    </row>
    <row r="34" spans="3:16" ht="12.75">
      <c r="C34" s="38">
        <v>0.7</v>
      </c>
      <c r="D34" s="38">
        <f t="shared" si="0"/>
        <v>25.039900314623786</v>
      </c>
      <c r="E34" s="38">
        <f t="shared" si="1"/>
        <v>47.17243811674608</v>
      </c>
      <c r="F34" s="38">
        <f t="shared" si="2"/>
        <v>57.429746655743365</v>
      </c>
      <c r="G34" s="38">
        <f t="shared" si="3"/>
        <v>13.185155508408082</v>
      </c>
      <c r="H34" s="39">
        <f t="shared" si="4"/>
        <v>20.18515550840808</v>
      </c>
      <c r="I34" s="38">
        <f>G34*H21</f>
        <v>19.968130612244906</v>
      </c>
      <c r="J34" s="40"/>
      <c r="K34" s="44"/>
      <c r="L34" s="43"/>
      <c r="M34" s="45"/>
      <c r="N34" s="42"/>
      <c r="O34" s="42"/>
      <c r="P34" s="19"/>
    </row>
    <row r="35" spans="3:16" ht="12.75">
      <c r="C35" s="38">
        <v>0.8</v>
      </c>
      <c r="D35" s="38">
        <f t="shared" si="0"/>
        <v>32.70517592114128</v>
      </c>
      <c r="E35" s="38">
        <f t="shared" si="1"/>
        <v>61.61298039738266</v>
      </c>
      <c r="F35" s="38">
        <f t="shared" si="2"/>
        <v>75.01028134627707</v>
      </c>
      <c r="G35" s="38">
        <f t="shared" si="3"/>
        <v>10.094884686124935</v>
      </c>
      <c r="H35" s="39">
        <f t="shared" si="4"/>
        <v>17.094884686124935</v>
      </c>
      <c r="I35" s="38">
        <f>G35*H21</f>
        <v>15.288100000000002</v>
      </c>
      <c r="J35" s="40"/>
      <c r="K35" s="43"/>
      <c r="L35" s="43"/>
      <c r="M35" s="45"/>
      <c r="N35" s="42"/>
      <c r="O35" s="42"/>
      <c r="P35" s="19"/>
    </row>
    <row r="36" spans="3:16" ht="12.75">
      <c r="C36" s="46">
        <v>0.9</v>
      </c>
      <c r="D36" s="46">
        <f t="shared" si="0"/>
        <v>41.39248827519444</v>
      </c>
      <c r="E36" s="38">
        <f t="shared" si="1"/>
        <v>77.97892831543743</v>
      </c>
      <c r="F36" s="38">
        <f t="shared" si="2"/>
        <v>94.93488732888193</v>
      </c>
      <c r="G36" s="46">
        <f t="shared" si="3"/>
        <v>7.9762051840987125</v>
      </c>
      <c r="H36" s="39">
        <f t="shared" si="4"/>
        <v>14.976205184098713</v>
      </c>
      <c r="I36" s="38">
        <f>G36*H21</f>
        <v>12.079486419753085</v>
      </c>
      <c r="J36" s="40"/>
      <c r="K36" s="43"/>
      <c r="L36" s="43"/>
      <c r="M36" s="45"/>
      <c r="N36" s="42"/>
      <c r="O36" s="42"/>
      <c r="P36" s="19"/>
    </row>
    <row r="37" spans="2:16" ht="12.75">
      <c r="B37" s="47" t="s">
        <v>49</v>
      </c>
      <c r="C37" s="48">
        <v>1</v>
      </c>
      <c r="D37" s="46">
        <f t="shared" si="0"/>
        <v>51.10183737678325</v>
      </c>
      <c r="E37" s="38">
        <f t="shared" si="1"/>
        <v>96.2702818709104</v>
      </c>
      <c r="F37" s="38">
        <f t="shared" si="2"/>
        <v>117.20356460355792</v>
      </c>
      <c r="G37" s="46">
        <f t="shared" si="3"/>
        <v>6.460726199119958</v>
      </c>
      <c r="H37" s="39">
        <f t="shared" si="4"/>
        <v>13.460726199119957</v>
      </c>
      <c r="I37" s="38">
        <f>G37*H21</f>
        <v>9.784384000000001</v>
      </c>
      <c r="J37" s="40"/>
      <c r="K37" s="43"/>
      <c r="L37" s="43"/>
      <c r="M37" s="43"/>
      <c r="N37" s="42"/>
      <c r="O37" s="42"/>
      <c r="P37" s="19"/>
    </row>
    <row r="38" spans="2:16" ht="12.75">
      <c r="B38" s="47"/>
      <c r="C38" s="48">
        <v>1.1</v>
      </c>
      <c r="D38" s="46">
        <f t="shared" si="0"/>
        <v>61.83322322590773</v>
      </c>
      <c r="E38" s="38">
        <f t="shared" si="1"/>
        <v>116.48704106380157</v>
      </c>
      <c r="F38" s="38">
        <f t="shared" si="2"/>
        <v>141.81631317030508</v>
      </c>
      <c r="G38" s="46">
        <f t="shared" si="3"/>
        <v>5.33944313976856</v>
      </c>
      <c r="H38" s="39">
        <f t="shared" si="4"/>
        <v>12.33944313976856</v>
      </c>
      <c r="I38" s="38">
        <f>G38*H21</f>
        <v>8.086267768595041</v>
      </c>
      <c r="J38" s="40"/>
      <c r="K38" s="43"/>
      <c r="L38" s="43"/>
      <c r="M38" s="49"/>
      <c r="N38" s="42"/>
      <c r="O38" s="42"/>
      <c r="P38" s="19"/>
    </row>
    <row r="39" spans="2:16" ht="12.75">
      <c r="B39" s="47"/>
      <c r="C39" s="48">
        <v>1.2</v>
      </c>
      <c r="D39" s="46">
        <f t="shared" si="0"/>
        <v>73.58664582256787</v>
      </c>
      <c r="E39" s="38">
        <f t="shared" si="1"/>
        <v>138.62920589411095</v>
      </c>
      <c r="F39" s="38">
        <f t="shared" si="2"/>
        <v>168.7731330291234</v>
      </c>
      <c r="G39" s="46">
        <f t="shared" si="3"/>
        <v>4.4866154160555265</v>
      </c>
      <c r="H39" s="39">
        <f t="shared" si="4"/>
        <v>11.486615416055526</v>
      </c>
      <c r="I39" s="38">
        <f>G39*H21</f>
        <v>6.794711111111112</v>
      </c>
      <c r="J39" s="40"/>
      <c r="K39" s="43"/>
      <c r="L39" s="43"/>
      <c r="M39" s="49"/>
      <c r="N39" s="42"/>
      <c r="O39" s="42"/>
      <c r="P39" s="19"/>
    </row>
    <row r="40" spans="2:16" ht="12.75">
      <c r="B40" s="47"/>
      <c r="C40" s="48">
        <v>1.3</v>
      </c>
      <c r="D40" s="46">
        <f t="shared" si="0"/>
        <v>86.3621051667637</v>
      </c>
      <c r="E40" s="38">
        <f t="shared" si="1"/>
        <v>162.69677636183857</v>
      </c>
      <c r="F40" s="38">
        <f t="shared" si="2"/>
        <v>198.07402418001288</v>
      </c>
      <c r="G40" s="46">
        <f t="shared" si="3"/>
        <v>3.8229149107218685</v>
      </c>
      <c r="H40" s="39">
        <f t="shared" si="4"/>
        <v>10.822914910721869</v>
      </c>
      <c r="I40" s="38">
        <f>G40*H21</f>
        <v>5.789576331360947</v>
      </c>
      <c r="J40" s="40"/>
      <c r="K40" s="43"/>
      <c r="L40" s="43"/>
      <c r="M40" s="50"/>
      <c r="N40" s="42"/>
      <c r="O40" s="42"/>
      <c r="P40" s="19"/>
    </row>
    <row r="41" spans="2:16" ht="12.75">
      <c r="B41" s="20" t="s">
        <v>50</v>
      </c>
      <c r="C41" s="48">
        <v>1.4</v>
      </c>
      <c r="D41" s="46">
        <f t="shared" si="0"/>
        <v>100.15960125849514</v>
      </c>
      <c r="E41" s="38">
        <f t="shared" si="1"/>
        <v>188.68975246698432</v>
      </c>
      <c r="F41" s="38">
        <f t="shared" si="2"/>
        <v>229.71898662297346</v>
      </c>
      <c r="G41" s="46">
        <f t="shared" si="3"/>
        <v>3.2962888771020205</v>
      </c>
      <c r="H41" s="39">
        <f t="shared" si="4"/>
        <v>10.29628887710202</v>
      </c>
      <c r="I41" s="38">
        <f>G41*H21</f>
        <v>4.9920326530612265</v>
      </c>
      <c r="J41" s="40"/>
      <c r="K41" s="42"/>
      <c r="L41" s="42"/>
      <c r="M41" s="42"/>
      <c r="N41" s="42"/>
      <c r="O41" s="42"/>
      <c r="P41" s="19"/>
    </row>
    <row r="42" spans="2:16" ht="12.75">
      <c r="B42" s="2" t="s">
        <v>51</v>
      </c>
      <c r="C42" s="48">
        <v>1.5</v>
      </c>
      <c r="D42" s="46">
        <f t="shared" si="0"/>
        <v>114.97913409776231</v>
      </c>
      <c r="E42" s="38">
        <f t="shared" si="1"/>
        <v>216.60813420954838</v>
      </c>
      <c r="F42" s="38">
        <f t="shared" si="2"/>
        <v>263.7080203580053</v>
      </c>
      <c r="G42" s="46">
        <f t="shared" si="3"/>
        <v>2.871433866275537</v>
      </c>
      <c r="H42" s="39">
        <f t="shared" si="4"/>
        <v>9.871433866275538</v>
      </c>
      <c r="I42" s="38">
        <f>G42*H21</f>
        <v>4.348615111111112</v>
      </c>
      <c r="J42" s="40"/>
      <c r="K42" s="42"/>
      <c r="L42" s="42"/>
      <c r="M42" s="42"/>
      <c r="N42" s="42"/>
      <c r="O42" s="42"/>
      <c r="P42" s="19"/>
    </row>
    <row r="43" spans="2:16" ht="12.75">
      <c r="B43" s="47"/>
      <c r="C43" s="48">
        <v>1.6</v>
      </c>
      <c r="D43" s="46">
        <f t="shared" si="0"/>
        <v>130.82070368456513</v>
      </c>
      <c r="E43" s="38">
        <f t="shared" si="1"/>
        <v>246.45192158953063</v>
      </c>
      <c r="F43" s="38">
        <f t="shared" si="2"/>
        <v>300.0411253851083</v>
      </c>
      <c r="G43" s="46">
        <f t="shared" si="3"/>
        <v>2.5237211715312338</v>
      </c>
      <c r="H43" s="39">
        <f t="shared" si="4"/>
        <v>9.523721171531234</v>
      </c>
      <c r="I43" s="38">
        <f>G43*H21</f>
        <v>3.8220250000000004</v>
      </c>
      <c r="J43" s="40"/>
      <c r="K43" s="42"/>
      <c r="L43" s="42"/>
      <c r="M43" s="42"/>
      <c r="N43" s="42"/>
      <c r="O43" s="42"/>
      <c r="P43" s="19"/>
    </row>
    <row r="44" spans="2:16" ht="12.75">
      <c r="B44" s="47"/>
      <c r="C44" s="48">
        <v>1.7</v>
      </c>
      <c r="D44" s="46">
        <f t="shared" si="0"/>
        <v>147.68431001890357</v>
      </c>
      <c r="E44" s="38">
        <f t="shared" si="1"/>
        <v>278.221114606931</v>
      </c>
      <c r="F44" s="38">
        <f t="shared" si="2"/>
        <v>338.71830170428234</v>
      </c>
      <c r="G44" s="46">
        <f t="shared" si="3"/>
        <v>2.235545397619363</v>
      </c>
      <c r="H44" s="39">
        <f t="shared" si="4"/>
        <v>9.235545397619363</v>
      </c>
      <c r="I44" s="38">
        <f>G44*H21</f>
        <v>3.3856000000000006</v>
      </c>
      <c r="J44" s="40"/>
      <c r="K44" s="51"/>
      <c r="L44" s="51"/>
      <c r="M44" s="51"/>
      <c r="N44" s="51"/>
      <c r="O44" s="51"/>
      <c r="P44" s="19"/>
    </row>
    <row r="45" spans="2:16" ht="12.75">
      <c r="B45" s="47"/>
      <c r="C45" s="48">
        <v>1.8</v>
      </c>
      <c r="D45" s="46">
        <f t="shared" si="0"/>
        <v>165.56995310077775</v>
      </c>
      <c r="E45" s="38">
        <f t="shared" si="1"/>
        <v>311.9157132617497</v>
      </c>
      <c r="F45" s="38">
        <f t="shared" si="2"/>
        <v>379.7395493155277</v>
      </c>
      <c r="G45" s="46">
        <f t="shared" si="3"/>
        <v>1.9940512960246781</v>
      </c>
      <c r="H45" s="39">
        <f t="shared" si="4"/>
        <v>8.994051296024677</v>
      </c>
      <c r="I45" s="38">
        <f>G45*H21</f>
        <v>3.0198716049382712</v>
      </c>
      <c r="J45" s="40"/>
      <c r="K45" s="51"/>
      <c r="L45" s="51"/>
      <c r="M45" s="51"/>
      <c r="N45" s="51"/>
      <c r="O45" s="51"/>
      <c r="P45" s="19"/>
    </row>
    <row r="46" spans="2:16" ht="12.75">
      <c r="B46" s="47"/>
      <c r="C46" s="48">
        <v>1.9</v>
      </c>
      <c r="D46" s="46">
        <f t="shared" si="0"/>
        <v>184.47763293018753</v>
      </c>
      <c r="E46" s="38">
        <f t="shared" si="1"/>
        <v>347.5357175539865</v>
      </c>
      <c r="F46" s="38">
        <f t="shared" si="2"/>
        <v>423.10486821884405</v>
      </c>
      <c r="G46" s="46">
        <f t="shared" si="3"/>
        <v>1.7896748474016506</v>
      </c>
      <c r="H46" s="39">
        <f t="shared" si="4"/>
        <v>8.78967484740165</v>
      </c>
      <c r="I46" s="38">
        <f>G46*H21</f>
        <v>2.7103556786703606</v>
      </c>
      <c r="J46" s="40"/>
      <c r="K46" s="51"/>
      <c r="L46" s="51"/>
      <c r="M46" s="51"/>
      <c r="N46" s="51"/>
      <c r="O46" s="51"/>
      <c r="P46" s="19"/>
    </row>
    <row r="47" spans="2:16" ht="12.75">
      <c r="B47" s="47" t="s">
        <v>52</v>
      </c>
      <c r="C47" s="48">
        <v>2</v>
      </c>
      <c r="D47" s="46">
        <f t="shared" si="0"/>
        <v>204.407349507133</v>
      </c>
      <c r="E47" s="38">
        <f t="shared" si="1"/>
        <v>385.0811274836416</v>
      </c>
      <c r="F47" s="38">
        <f t="shared" si="2"/>
        <v>468.8142584142317</v>
      </c>
      <c r="G47" s="46">
        <f t="shared" si="3"/>
        <v>1.6151815497799895</v>
      </c>
      <c r="H47" s="39">
        <f t="shared" si="4"/>
        <v>8.61518154977999</v>
      </c>
      <c r="I47" s="38">
        <f>G47*H21</f>
        <v>2.4460960000000003</v>
      </c>
      <c r="J47" s="40"/>
      <c r="K47" s="51"/>
      <c r="L47" s="51"/>
      <c r="M47" s="51"/>
      <c r="N47" s="51"/>
      <c r="O47" s="51"/>
      <c r="P47" s="19"/>
    </row>
    <row r="48" spans="3:16" ht="12.75">
      <c r="C48" s="46">
        <v>2.1</v>
      </c>
      <c r="D48" s="46">
        <f t="shared" si="0"/>
        <v>225.35910283161408</v>
      </c>
      <c r="E48" s="38">
        <f t="shared" si="1"/>
        <v>424.5519430507147</v>
      </c>
      <c r="F48" s="38">
        <f t="shared" si="2"/>
        <v>516.8677199016903</v>
      </c>
      <c r="G48" s="46">
        <f t="shared" si="3"/>
        <v>1.465017278712009</v>
      </c>
      <c r="H48" s="39">
        <f t="shared" si="4"/>
        <v>8.46501727871201</v>
      </c>
      <c r="I48" s="38">
        <f>G48*H21</f>
        <v>2.218681179138323</v>
      </c>
      <c r="J48" s="40"/>
      <c r="K48" s="51"/>
      <c r="L48" s="51"/>
      <c r="M48" s="51"/>
      <c r="N48" s="51"/>
      <c r="O48" s="51"/>
      <c r="P48" s="19"/>
    </row>
    <row r="49" spans="3:16" ht="12.75">
      <c r="C49" s="46">
        <v>2.2</v>
      </c>
      <c r="D49" s="46">
        <f t="shared" si="0"/>
        <v>247.33289290363092</v>
      </c>
      <c r="E49" s="38">
        <f t="shared" si="1"/>
        <v>465.9481642552063</v>
      </c>
      <c r="F49" s="38">
        <f t="shared" si="2"/>
        <v>567.2652526812203</v>
      </c>
      <c r="G49" s="46">
        <f t="shared" si="3"/>
        <v>1.33486078494214</v>
      </c>
      <c r="H49" s="39">
        <f t="shared" si="4"/>
        <v>8.33486078494214</v>
      </c>
      <c r="I49" s="38">
        <f>G49*H21</f>
        <v>2.0215669421487603</v>
      </c>
      <c r="J49" s="51"/>
      <c r="K49" s="51"/>
      <c r="L49" s="51"/>
      <c r="M49" s="51"/>
      <c r="N49" s="51"/>
      <c r="O49" s="51"/>
      <c r="P49" s="19"/>
    </row>
    <row r="50" spans="3:16" ht="12.75">
      <c r="C50" s="38">
        <v>2.3</v>
      </c>
      <c r="D50" s="38">
        <f t="shared" si="0"/>
        <v>270.3287197231833</v>
      </c>
      <c r="E50" s="38">
        <f t="shared" si="1"/>
        <v>509.26979109711584</v>
      </c>
      <c r="F50" s="38">
        <f t="shared" si="2"/>
        <v>620.0068567528212</v>
      </c>
      <c r="G50" s="38">
        <f t="shared" si="3"/>
        <v>1.2213093004007485</v>
      </c>
      <c r="H50" s="39">
        <f t="shared" si="4"/>
        <v>8.221309300400748</v>
      </c>
      <c r="I50" s="38">
        <f>G50*H21</f>
        <v>1.8496000000000006</v>
      </c>
      <c r="J50" s="52"/>
      <c r="K50" s="52"/>
      <c r="L50" s="52"/>
      <c r="M50" s="52"/>
      <c r="N50" s="52"/>
      <c r="O50" s="52"/>
      <c r="P50" s="19"/>
    </row>
    <row r="51" ht="12.75"/>
    <row r="52" spans="2:9" ht="12.75">
      <c r="B52" s="1"/>
      <c r="C52" s="1"/>
      <c r="D52" s="1"/>
      <c r="E52" s="1"/>
      <c r="F52" s="1"/>
      <c r="G52" s="1"/>
      <c r="H52" s="1"/>
      <c r="I52" s="1"/>
    </row>
    <row r="53" ht="12.75"/>
    <row r="54" spans="2:4" ht="20.25">
      <c r="B54" s="11" t="s">
        <v>53</v>
      </c>
      <c r="C54" s="1"/>
      <c r="D54" s="1"/>
    </row>
    <row r="55" s="13" customFormat="1" ht="23.25" customHeight="1">
      <c r="B55" s="12" t="s">
        <v>54</v>
      </c>
    </row>
    <row r="56" spans="2:9" ht="14.25" customHeight="1" thickBot="1">
      <c r="B56" s="11"/>
      <c r="C56" s="1"/>
      <c r="D56" s="1"/>
      <c r="I56" s="19"/>
    </row>
    <row r="57" spans="2:9" ht="13.5" thickBot="1">
      <c r="B57" s="1" t="s">
        <v>14</v>
      </c>
      <c r="C57" s="1"/>
      <c r="D57" s="53">
        <v>5</v>
      </c>
      <c r="F57" s="16"/>
      <c r="G57" s="17" t="s">
        <v>15</v>
      </c>
      <c r="H57" s="18">
        <f>D58/D59</f>
        <v>2</v>
      </c>
      <c r="I57" s="54"/>
    </row>
    <row r="58" spans="2:9" ht="13.5" thickBot="1">
      <c r="B58" s="1" t="s">
        <v>16</v>
      </c>
      <c r="C58" s="1"/>
      <c r="D58" s="53">
        <v>13</v>
      </c>
      <c r="H58" s="20"/>
      <c r="I58" s="19"/>
    </row>
    <row r="59" spans="2:9" ht="13.5" thickBot="1">
      <c r="B59" s="1" t="s">
        <v>17</v>
      </c>
      <c r="C59" s="1"/>
      <c r="D59" s="53">
        <v>6.5</v>
      </c>
      <c r="F59" s="16"/>
      <c r="G59" s="17" t="s">
        <v>18</v>
      </c>
      <c r="H59" s="18">
        <f>H57/COS(D60*PI()/180)</f>
        <v>2.128355544951824</v>
      </c>
      <c r="I59" s="54"/>
    </row>
    <row r="60" spans="2:9" ht="13.5" thickBot="1">
      <c r="B60" s="21" t="s">
        <v>19</v>
      </c>
      <c r="C60" s="21"/>
      <c r="D60" s="53">
        <v>20</v>
      </c>
      <c r="H60" s="20"/>
      <c r="I60" s="19"/>
    </row>
    <row r="61" spans="2:9" ht="13.5" thickBot="1">
      <c r="B61" s="1" t="s">
        <v>20</v>
      </c>
      <c r="C61" s="1"/>
      <c r="D61" s="53">
        <v>500</v>
      </c>
      <c r="F61" s="16"/>
      <c r="G61" s="17" t="s">
        <v>21</v>
      </c>
      <c r="H61" s="22">
        <f>D61*H59</f>
        <v>1064.177772475912</v>
      </c>
      <c r="I61" s="54"/>
    </row>
    <row r="62" spans="7:9" ht="12.75">
      <c r="G62" s="1"/>
      <c r="I62" s="24"/>
    </row>
    <row r="63" s="13" customFormat="1" ht="19.5" customHeight="1">
      <c r="B63" s="12" t="s">
        <v>55</v>
      </c>
    </row>
    <row r="64" spans="2:9" ht="32.25" customHeight="1">
      <c r="B64" s="74" t="s">
        <v>56</v>
      </c>
      <c r="C64" s="75"/>
      <c r="D64" s="75"/>
      <c r="E64" s="75"/>
      <c r="F64" s="75"/>
      <c r="G64" s="75"/>
      <c r="H64" s="75"/>
      <c r="I64" s="75"/>
    </row>
    <row r="65" s="13" customFormat="1" ht="19.5" customHeight="1">
      <c r="B65" s="12" t="s">
        <v>57</v>
      </c>
    </row>
    <row r="66" spans="3:9" ht="12.75">
      <c r="C66" s="26" t="s">
        <v>24</v>
      </c>
      <c r="D66" s="26" t="s">
        <v>25</v>
      </c>
      <c r="E66" s="26" t="s">
        <v>26</v>
      </c>
      <c r="F66" s="26" t="s">
        <v>27</v>
      </c>
      <c r="G66" s="26" t="s">
        <v>28</v>
      </c>
      <c r="H66" s="26" t="s">
        <v>29</v>
      </c>
      <c r="I66" s="26" t="s">
        <v>30</v>
      </c>
    </row>
    <row r="67" spans="3:16" ht="12.75">
      <c r="C67" s="27" t="s">
        <v>31</v>
      </c>
      <c r="D67" s="27" t="s">
        <v>32</v>
      </c>
      <c r="E67" s="27" t="s">
        <v>32</v>
      </c>
      <c r="F67" s="27" t="s">
        <v>32</v>
      </c>
      <c r="G67" s="27" t="s">
        <v>33</v>
      </c>
      <c r="H67" s="27" t="s">
        <v>33</v>
      </c>
      <c r="I67" s="27" t="s">
        <v>34</v>
      </c>
      <c r="J67" s="55"/>
      <c r="K67" s="55"/>
      <c r="L67" s="55"/>
      <c r="M67" s="55"/>
      <c r="N67" s="55"/>
      <c r="O67" s="55"/>
      <c r="P67" s="56"/>
    </row>
    <row r="68" spans="3:16" ht="12.75">
      <c r="C68" s="29" t="s">
        <v>35</v>
      </c>
      <c r="D68" s="29" t="s">
        <v>34</v>
      </c>
      <c r="E68" s="29" t="s">
        <v>36</v>
      </c>
      <c r="F68" s="30" t="s">
        <v>37</v>
      </c>
      <c r="G68" s="29" t="s">
        <v>38</v>
      </c>
      <c r="H68" s="29" t="s">
        <v>39</v>
      </c>
      <c r="I68" s="29" t="s">
        <v>40</v>
      </c>
      <c r="J68" s="57"/>
      <c r="K68" s="55"/>
      <c r="L68" s="55"/>
      <c r="M68" s="55"/>
      <c r="N68" s="55"/>
      <c r="O68" s="55"/>
      <c r="P68" s="56"/>
    </row>
    <row r="69" spans="3:16" ht="12.75">
      <c r="C69" s="29" t="s">
        <v>41</v>
      </c>
      <c r="D69" s="29" t="s">
        <v>42</v>
      </c>
      <c r="E69" s="29" t="s">
        <v>43</v>
      </c>
      <c r="F69" s="29" t="s">
        <v>43</v>
      </c>
      <c r="G69" s="29" t="s">
        <v>44</v>
      </c>
      <c r="H69" s="29" t="s">
        <v>45</v>
      </c>
      <c r="I69" s="29" t="s">
        <v>46</v>
      </c>
      <c r="J69" s="57"/>
      <c r="K69" s="55"/>
      <c r="L69" s="55"/>
      <c r="M69" s="55"/>
      <c r="N69" s="55"/>
      <c r="O69" s="55"/>
      <c r="P69" s="56"/>
    </row>
    <row r="70" spans="3:16" ht="12.75" customHeight="1">
      <c r="C70" s="36" t="s">
        <v>47</v>
      </c>
      <c r="D70" s="36" t="s">
        <v>48</v>
      </c>
      <c r="E70" s="36" t="s">
        <v>48</v>
      </c>
      <c r="F70" s="36" t="s">
        <v>48</v>
      </c>
      <c r="G70" s="36" t="s">
        <v>7</v>
      </c>
      <c r="H70" s="36" t="s">
        <v>7</v>
      </c>
      <c r="I70" s="36" t="s">
        <v>7</v>
      </c>
      <c r="J70" s="55"/>
      <c r="K70" s="55"/>
      <c r="L70" s="55"/>
      <c r="M70" s="55"/>
      <c r="N70" s="55"/>
      <c r="O70" s="55"/>
      <c r="P70" s="56"/>
    </row>
    <row r="71" spans="3:16" ht="12.75">
      <c r="C71" s="38">
        <v>0.5</v>
      </c>
      <c r="D71" s="38">
        <f aca="true" t="shared" si="5" ref="D71:D89">D$61*(C71/3.128)^2</f>
        <v>12.775459344195813</v>
      </c>
      <c r="E71" s="38">
        <f aca="true" t="shared" si="6" ref="E71:E89">D71*H$57^2</f>
        <v>51.10183737678325</v>
      </c>
      <c r="F71" s="38">
        <f aca="true" t="shared" si="7" ref="F71:F89">D71*(H$59)^2</f>
        <v>57.87151911820887</v>
      </c>
      <c r="G71" s="38">
        <f aca="true" t="shared" si="8" ref="G71:G89">H$61/F71</f>
        <v>18.38862688747142</v>
      </c>
      <c r="H71" s="39">
        <f aca="true" t="shared" si="9" ref="H71:H89">G71+D$57</f>
        <v>23.38862688747142</v>
      </c>
      <c r="I71" s="38">
        <f>G71*H59</f>
        <v>39.137536000000004</v>
      </c>
      <c r="J71" s="58"/>
      <c r="K71" s="55"/>
      <c r="L71" s="55"/>
      <c r="M71" s="55"/>
      <c r="N71" s="55"/>
      <c r="O71" s="55"/>
      <c r="P71" s="19"/>
    </row>
    <row r="72" spans="3:16" ht="12.75">
      <c r="C72" s="38">
        <v>0.6</v>
      </c>
      <c r="D72" s="38">
        <f t="shared" si="5"/>
        <v>18.39666145564197</v>
      </c>
      <c r="E72" s="38">
        <f t="shared" si="6"/>
        <v>73.58664582256787</v>
      </c>
      <c r="F72" s="38">
        <f t="shared" si="7"/>
        <v>83.33498753022077</v>
      </c>
      <c r="G72" s="38">
        <f t="shared" si="8"/>
        <v>12.769879782966264</v>
      </c>
      <c r="H72" s="39">
        <f t="shared" si="9"/>
        <v>17.769879782966264</v>
      </c>
      <c r="I72" s="38">
        <f>G72*H59</f>
        <v>27.178844444444444</v>
      </c>
      <c r="J72" s="58"/>
      <c r="K72" s="55"/>
      <c r="L72" s="55"/>
      <c r="M72" s="55"/>
      <c r="N72" s="55"/>
      <c r="O72" s="55"/>
      <c r="P72" s="19"/>
    </row>
    <row r="73" spans="3:16" ht="12.75">
      <c r="C73" s="38">
        <v>0.7</v>
      </c>
      <c r="D73" s="38">
        <f t="shared" si="5"/>
        <v>25.039900314623786</v>
      </c>
      <c r="E73" s="38">
        <f t="shared" si="6"/>
        <v>100.15960125849514</v>
      </c>
      <c r="F73" s="38">
        <f t="shared" si="7"/>
        <v>113.42817747168937</v>
      </c>
      <c r="G73" s="38">
        <f t="shared" si="8"/>
        <v>9.38195249360787</v>
      </c>
      <c r="H73" s="39">
        <f t="shared" si="9"/>
        <v>14.38195249360787</v>
      </c>
      <c r="I73" s="38">
        <f>G73*H59</f>
        <v>19.968130612244902</v>
      </c>
      <c r="J73" s="58"/>
      <c r="K73" s="55"/>
      <c r="L73" s="55"/>
      <c r="M73" s="55"/>
      <c r="N73" s="55"/>
      <c r="O73" s="55"/>
      <c r="P73" s="19"/>
    </row>
    <row r="74" spans="3:16" ht="12.75">
      <c r="C74" s="38">
        <v>0.8</v>
      </c>
      <c r="D74" s="38">
        <f t="shared" si="5"/>
        <v>32.70517592114128</v>
      </c>
      <c r="E74" s="38">
        <f t="shared" si="6"/>
        <v>130.82070368456513</v>
      </c>
      <c r="F74" s="38">
        <f t="shared" si="7"/>
        <v>148.15108894261473</v>
      </c>
      <c r="G74" s="38">
        <f t="shared" si="8"/>
        <v>7.183057377918522</v>
      </c>
      <c r="H74" s="39">
        <f t="shared" si="9"/>
        <v>12.183057377918523</v>
      </c>
      <c r="I74" s="38">
        <f>G74*H59</f>
        <v>15.288099999999996</v>
      </c>
      <c r="J74" s="58"/>
      <c r="K74" s="55"/>
      <c r="L74" s="55"/>
      <c r="M74" s="55"/>
      <c r="N74" s="55"/>
      <c r="O74" s="55"/>
      <c r="P74" s="19"/>
    </row>
    <row r="75" spans="3:16" ht="12.75">
      <c r="C75" s="38">
        <v>0.9</v>
      </c>
      <c r="D75" s="38">
        <f t="shared" si="5"/>
        <v>41.39248827519444</v>
      </c>
      <c r="E75" s="38">
        <f t="shared" si="6"/>
        <v>165.56995310077775</v>
      </c>
      <c r="F75" s="38">
        <f t="shared" si="7"/>
        <v>187.50372194299678</v>
      </c>
      <c r="G75" s="38">
        <f t="shared" si="8"/>
        <v>5.675502125762783</v>
      </c>
      <c r="H75" s="39">
        <f t="shared" si="9"/>
        <v>10.675502125762783</v>
      </c>
      <c r="I75" s="38">
        <f>G75*H59</f>
        <v>12.079486419753085</v>
      </c>
      <c r="J75" s="58"/>
      <c r="K75" s="55"/>
      <c r="L75" s="55"/>
      <c r="M75" s="55"/>
      <c r="N75" s="55"/>
      <c r="O75" s="55"/>
      <c r="P75" s="19"/>
    </row>
    <row r="76" spans="2:16" ht="12.75">
      <c r="B76" s="47" t="s">
        <v>49</v>
      </c>
      <c r="C76" s="48">
        <v>1</v>
      </c>
      <c r="D76" s="46">
        <f t="shared" si="5"/>
        <v>51.10183737678325</v>
      </c>
      <c r="E76" s="46">
        <f t="shared" si="6"/>
        <v>204.407349507133</v>
      </c>
      <c r="F76" s="38">
        <f t="shared" si="7"/>
        <v>231.4860764728355</v>
      </c>
      <c r="G76" s="38">
        <f t="shared" si="8"/>
        <v>4.597156721867855</v>
      </c>
      <c r="H76" s="39">
        <f t="shared" si="9"/>
        <v>9.597156721867854</v>
      </c>
      <c r="I76" s="38">
        <f>G76*H59</f>
        <v>9.784384000000001</v>
      </c>
      <c r="J76" s="58"/>
      <c r="K76" s="55"/>
      <c r="L76" s="55"/>
      <c r="M76" s="55"/>
      <c r="N76" s="55"/>
      <c r="O76" s="55"/>
      <c r="P76" s="19"/>
    </row>
    <row r="77" spans="3:16" ht="12.75">
      <c r="C77" s="48">
        <v>1.1</v>
      </c>
      <c r="D77" s="46">
        <f t="shared" si="5"/>
        <v>61.83322322590773</v>
      </c>
      <c r="E77" s="46">
        <f t="shared" si="6"/>
        <v>247.33289290363092</v>
      </c>
      <c r="F77" s="38">
        <f t="shared" si="7"/>
        <v>280.09815253213094</v>
      </c>
      <c r="G77" s="38">
        <f t="shared" si="8"/>
        <v>3.7993030759238473</v>
      </c>
      <c r="H77" s="39">
        <f t="shared" si="9"/>
        <v>8.799303075923847</v>
      </c>
      <c r="I77" s="38">
        <f>G77*H59</f>
        <v>8.086267768595041</v>
      </c>
      <c r="J77" s="58"/>
      <c r="K77" s="55"/>
      <c r="L77" s="55"/>
      <c r="M77" s="55"/>
      <c r="N77" s="55"/>
      <c r="O77" s="55"/>
      <c r="P77" s="19"/>
    </row>
    <row r="78" spans="3:16" ht="12.75">
      <c r="C78" s="48">
        <v>1.2</v>
      </c>
      <c r="D78" s="46">
        <f t="shared" si="5"/>
        <v>73.58664582256787</v>
      </c>
      <c r="E78" s="46">
        <f t="shared" si="6"/>
        <v>294.3465832902715</v>
      </c>
      <c r="F78" s="38">
        <f t="shared" si="7"/>
        <v>333.3399501208831</v>
      </c>
      <c r="G78" s="38">
        <f t="shared" si="8"/>
        <v>3.192469945741566</v>
      </c>
      <c r="H78" s="39">
        <f t="shared" si="9"/>
        <v>8.192469945741566</v>
      </c>
      <c r="I78" s="38">
        <f>G78*H59</f>
        <v>6.794711111111111</v>
      </c>
      <c r="J78" s="58"/>
      <c r="K78" s="55"/>
      <c r="L78" s="55"/>
      <c r="M78" s="55"/>
      <c r="N78" s="55"/>
      <c r="O78" s="55"/>
      <c r="P78" s="19"/>
    </row>
    <row r="79" spans="3:16" ht="12.75">
      <c r="C79" s="48">
        <v>1.3</v>
      </c>
      <c r="D79" s="46">
        <f t="shared" si="5"/>
        <v>86.3621051667637</v>
      </c>
      <c r="E79" s="46">
        <f t="shared" si="6"/>
        <v>345.4484206670548</v>
      </c>
      <c r="F79" s="38">
        <f t="shared" si="7"/>
        <v>391.211469239092</v>
      </c>
      <c r="G79" s="38">
        <f t="shared" si="8"/>
        <v>2.720211078028316</v>
      </c>
      <c r="H79" s="39">
        <f t="shared" si="9"/>
        <v>7.720211078028316</v>
      </c>
      <c r="I79" s="38">
        <f>G79*H59</f>
        <v>5.789576331360946</v>
      </c>
      <c r="J79" s="58"/>
      <c r="K79" s="55"/>
      <c r="L79" s="55"/>
      <c r="M79" s="55"/>
      <c r="N79" s="55"/>
      <c r="O79" s="55"/>
      <c r="P79" s="19"/>
    </row>
    <row r="80" spans="2:16" ht="12.75">
      <c r="B80" s="20" t="s">
        <v>50</v>
      </c>
      <c r="C80" s="48">
        <v>1.4</v>
      </c>
      <c r="D80" s="46">
        <f t="shared" si="5"/>
        <v>100.15960125849514</v>
      </c>
      <c r="E80" s="46">
        <f t="shared" si="6"/>
        <v>400.6384050339806</v>
      </c>
      <c r="F80" s="38">
        <f t="shared" si="7"/>
        <v>453.71270988675747</v>
      </c>
      <c r="G80" s="38">
        <f t="shared" si="8"/>
        <v>2.3454881234019673</v>
      </c>
      <c r="H80" s="39">
        <f t="shared" si="9"/>
        <v>7.345488123401967</v>
      </c>
      <c r="I80" s="38">
        <f>G80*H59</f>
        <v>4.992032653061226</v>
      </c>
      <c r="J80" s="58"/>
      <c r="K80" s="55"/>
      <c r="L80" s="55"/>
      <c r="M80" s="55"/>
      <c r="N80" s="55"/>
      <c r="O80" s="55"/>
      <c r="P80" s="19"/>
    </row>
    <row r="81" spans="2:16" ht="12.75">
      <c r="B81" s="2" t="s">
        <v>51</v>
      </c>
      <c r="C81" s="48">
        <v>1.5</v>
      </c>
      <c r="D81" s="46">
        <f t="shared" si="5"/>
        <v>114.97913409776231</v>
      </c>
      <c r="E81" s="46">
        <f t="shared" si="6"/>
        <v>459.91653639104925</v>
      </c>
      <c r="F81" s="38">
        <f t="shared" si="7"/>
        <v>520.8436720638798</v>
      </c>
      <c r="G81" s="38">
        <f t="shared" si="8"/>
        <v>2.0431807652746024</v>
      </c>
      <c r="H81" s="39">
        <f t="shared" si="9"/>
        <v>7.043180765274602</v>
      </c>
      <c r="I81" s="38">
        <f>G81*H59</f>
        <v>4.348615111111111</v>
      </c>
      <c r="J81" s="58"/>
      <c r="K81" s="55"/>
      <c r="L81" s="55"/>
      <c r="M81" s="55"/>
      <c r="N81" s="55"/>
      <c r="O81" s="55"/>
      <c r="P81" s="19"/>
    </row>
    <row r="82" spans="3:16" ht="12.75">
      <c r="C82" s="48">
        <v>1.6</v>
      </c>
      <c r="D82" s="46">
        <f t="shared" si="5"/>
        <v>130.82070368456513</v>
      </c>
      <c r="E82" s="46">
        <f t="shared" si="6"/>
        <v>523.2828147382605</v>
      </c>
      <c r="F82" s="38">
        <f t="shared" si="7"/>
        <v>592.6043557704589</v>
      </c>
      <c r="G82" s="38">
        <f t="shared" si="8"/>
        <v>1.7957643444796305</v>
      </c>
      <c r="H82" s="39">
        <f t="shared" si="9"/>
        <v>6.795764344479631</v>
      </c>
      <c r="I82" s="38">
        <f>G82*H59</f>
        <v>3.822024999999999</v>
      </c>
      <c r="J82" s="58"/>
      <c r="K82" s="55"/>
      <c r="L82" s="55"/>
      <c r="M82" s="55"/>
      <c r="N82" s="55"/>
      <c r="O82" s="55"/>
      <c r="P82" s="19"/>
    </row>
    <row r="83" spans="3:16" ht="12.75">
      <c r="C83" s="48">
        <v>1.7</v>
      </c>
      <c r="D83" s="46">
        <f t="shared" si="5"/>
        <v>147.68431001890357</v>
      </c>
      <c r="E83" s="46">
        <f t="shared" si="6"/>
        <v>590.7372400756143</v>
      </c>
      <c r="F83" s="38">
        <f t="shared" si="7"/>
        <v>668.9947610064945</v>
      </c>
      <c r="G83" s="38">
        <f t="shared" si="8"/>
        <v>1.590711668466386</v>
      </c>
      <c r="H83" s="39">
        <f t="shared" si="9"/>
        <v>6.590711668466386</v>
      </c>
      <c r="I83" s="38">
        <f>G83*H59</f>
        <v>3.3856</v>
      </c>
      <c r="J83" s="58"/>
      <c r="K83" s="55"/>
      <c r="L83" s="55"/>
      <c r="M83" s="55"/>
      <c r="N83" s="55"/>
      <c r="O83" s="55"/>
      <c r="P83" s="19"/>
    </row>
    <row r="84" spans="3:16" ht="12.75">
      <c r="C84" s="48">
        <v>1.8</v>
      </c>
      <c r="D84" s="46">
        <f t="shared" si="5"/>
        <v>165.56995310077775</v>
      </c>
      <c r="E84" s="46">
        <f t="shared" si="6"/>
        <v>662.279812403111</v>
      </c>
      <c r="F84" s="38">
        <f t="shared" si="7"/>
        <v>750.0148877719871</v>
      </c>
      <c r="G84" s="38">
        <f t="shared" si="8"/>
        <v>1.4188755314406958</v>
      </c>
      <c r="H84" s="39">
        <f t="shared" si="9"/>
        <v>6.418875531440696</v>
      </c>
      <c r="I84" s="38">
        <f>G84*H59</f>
        <v>3.0198716049382712</v>
      </c>
      <c r="J84" s="58"/>
      <c r="K84" s="55"/>
      <c r="L84" s="55"/>
      <c r="M84" s="55"/>
      <c r="N84" s="55"/>
      <c r="O84" s="55"/>
      <c r="P84" s="19"/>
    </row>
    <row r="85" spans="3:16" ht="12.75">
      <c r="C85" s="48">
        <v>1.9</v>
      </c>
      <c r="D85" s="46">
        <f t="shared" si="5"/>
        <v>184.47763293018753</v>
      </c>
      <c r="E85" s="46">
        <f t="shared" si="6"/>
        <v>737.9105317207501</v>
      </c>
      <c r="F85" s="38">
        <f t="shared" si="7"/>
        <v>835.664736066936</v>
      </c>
      <c r="G85" s="38">
        <f t="shared" si="8"/>
        <v>1.2734506154758602</v>
      </c>
      <c r="H85" s="39">
        <f t="shared" si="9"/>
        <v>6.27345061547586</v>
      </c>
      <c r="I85" s="38">
        <f>G85*H59</f>
        <v>2.71035567867036</v>
      </c>
      <c r="J85" s="58"/>
      <c r="K85" s="55"/>
      <c r="L85" s="55"/>
      <c r="M85" s="55"/>
      <c r="N85" s="55"/>
      <c r="O85" s="55"/>
      <c r="P85" s="19"/>
    </row>
    <row r="86" spans="2:16" ht="12.75">
      <c r="B86" s="47" t="s">
        <v>52</v>
      </c>
      <c r="C86" s="48">
        <v>2</v>
      </c>
      <c r="D86" s="46">
        <f t="shared" si="5"/>
        <v>204.407349507133</v>
      </c>
      <c r="E86" s="46">
        <f t="shared" si="6"/>
        <v>817.629398028532</v>
      </c>
      <c r="F86" s="38">
        <f t="shared" si="7"/>
        <v>925.944305891342</v>
      </c>
      <c r="G86" s="38">
        <f t="shared" si="8"/>
        <v>1.1492891804669638</v>
      </c>
      <c r="H86" s="39">
        <f t="shared" si="9"/>
        <v>6.149289180466964</v>
      </c>
      <c r="I86" s="38">
        <f>G86*H59</f>
        <v>2.4460960000000003</v>
      </c>
      <c r="J86" s="58"/>
      <c r="K86" s="55"/>
      <c r="L86" s="55"/>
      <c r="M86" s="55"/>
      <c r="N86" s="55"/>
      <c r="O86" s="55"/>
      <c r="P86" s="19"/>
    </row>
    <row r="87" spans="3:16" ht="12.75">
      <c r="C87" s="46">
        <v>2.1</v>
      </c>
      <c r="D87" s="46">
        <f t="shared" si="5"/>
        <v>225.35910283161408</v>
      </c>
      <c r="E87" s="46">
        <f t="shared" si="6"/>
        <v>901.4364113264563</v>
      </c>
      <c r="F87" s="38">
        <f t="shared" si="7"/>
        <v>1020.8535972452042</v>
      </c>
      <c r="G87" s="38">
        <f t="shared" si="8"/>
        <v>1.04243916595643</v>
      </c>
      <c r="H87" s="39">
        <f t="shared" si="9"/>
        <v>6.04243916595643</v>
      </c>
      <c r="I87" s="38">
        <f>G87*H59</f>
        <v>2.2186811791383225</v>
      </c>
      <c r="J87" s="58"/>
      <c r="K87" s="55"/>
      <c r="L87" s="55"/>
      <c r="M87" s="55"/>
      <c r="N87" s="55"/>
      <c r="O87" s="55"/>
      <c r="P87" s="19"/>
    </row>
    <row r="88" spans="3:16" ht="12.75">
      <c r="C88" s="38">
        <v>2.2</v>
      </c>
      <c r="D88" s="38">
        <f t="shared" si="5"/>
        <v>247.33289290363092</v>
      </c>
      <c r="E88" s="38">
        <f t="shared" si="6"/>
        <v>989.3315716145237</v>
      </c>
      <c r="F88" s="38">
        <f t="shared" si="7"/>
        <v>1120.3926101285238</v>
      </c>
      <c r="G88" s="38">
        <f t="shared" si="8"/>
        <v>0.9498257689809618</v>
      </c>
      <c r="H88" s="39">
        <f t="shared" si="9"/>
        <v>5.949825768980962</v>
      </c>
      <c r="I88" s="38">
        <f>G88*H59</f>
        <v>2.0215669421487603</v>
      </c>
      <c r="J88" s="55"/>
      <c r="K88" s="55"/>
      <c r="L88" s="55"/>
      <c r="M88" s="55"/>
      <c r="N88" s="55"/>
      <c r="O88" s="55"/>
      <c r="P88" s="19"/>
    </row>
    <row r="89" spans="3:16" ht="12.75">
      <c r="C89" s="38">
        <v>2.3</v>
      </c>
      <c r="D89" s="38">
        <f t="shared" si="5"/>
        <v>270.3287197231833</v>
      </c>
      <c r="E89" s="38">
        <f t="shared" si="6"/>
        <v>1081.3148788927333</v>
      </c>
      <c r="F89" s="38">
        <f t="shared" si="7"/>
        <v>1224.5613445412994</v>
      </c>
      <c r="G89" s="38">
        <f t="shared" si="8"/>
        <v>0.8690277357028083</v>
      </c>
      <c r="H89" s="39">
        <f t="shared" si="9"/>
        <v>5.869027735702808</v>
      </c>
      <c r="I89" s="38">
        <f>G89*H59</f>
        <v>1.8496000000000004</v>
      </c>
      <c r="P89" s="19"/>
    </row>
    <row r="90" ht="12.75"/>
    <row r="91" ht="12.75"/>
    <row r="92" s="13" customFormat="1" ht="19.5" customHeight="1">
      <c r="B92" s="3" t="s">
        <v>58</v>
      </c>
    </row>
    <row r="93" spans="3:6" ht="4.5" customHeight="1">
      <c r="C93" s="57"/>
      <c r="D93" s="57"/>
      <c r="E93" s="57"/>
      <c r="F93" s="57"/>
    </row>
    <row r="94" spans="3:8" ht="27" customHeight="1">
      <c r="C94" s="70" t="s">
        <v>59</v>
      </c>
      <c r="D94" s="71"/>
      <c r="E94" s="71"/>
      <c r="F94" s="71"/>
      <c r="G94" s="71"/>
      <c r="H94" s="71"/>
    </row>
    <row r="95" spans="3:6" ht="4.5" customHeight="1">
      <c r="C95" s="59"/>
      <c r="D95" s="59"/>
      <c r="E95" s="59"/>
      <c r="F95" s="37"/>
    </row>
    <row r="96" spans="3:6" ht="12.75">
      <c r="C96" s="51"/>
      <c r="D96" s="51"/>
      <c r="E96" s="40" t="s">
        <v>3</v>
      </c>
      <c r="F96" s="51"/>
    </row>
    <row r="97" spans="3:6" ht="12.75">
      <c r="C97" s="60" t="s">
        <v>60</v>
      </c>
      <c r="D97" s="40"/>
      <c r="E97" s="61">
        <v>56</v>
      </c>
      <c r="F97" s="40" t="s">
        <v>61</v>
      </c>
    </row>
    <row r="98" spans="3:6" ht="12" customHeight="1">
      <c r="C98" s="40" t="s">
        <v>62</v>
      </c>
      <c r="D98" s="40"/>
      <c r="E98" s="61">
        <v>90</v>
      </c>
      <c r="F98" s="40" t="s">
        <v>63</v>
      </c>
    </row>
    <row r="99" spans="3:6" ht="12.75">
      <c r="C99" s="40" t="s">
        <v>64</v>
      </c>
      <c r="D99" s="40"/>
      <c r="E99" s="61">
        <v>1</v>
      </c>
      <c r="F99" s="40" t="s">
        <v>65</v>
      </c>
    </row>
    <row r="100" spans="3:6" ht="12.75">
      <c r="C100" s="40"/>
      <c r="D100" s="40"/>
      <c r="E100" s="40" t="s">
        <v>4</v>
      </c>
      <c r="F100" s="40"/>
    </row>
    <row r="101" spans="3:6" ht="12.75" hidden="1">
      <c r="C101" s="40" t="s">
        <v>66</v>
      </c>
      <c r="D101" s="40"/>
      <c r="E101" s="62">
        <f>(0.0568*E98)/E97</f>
        <v>0.09128571428571429</v>
      </c>
      <c r="F101" s="40" t="s">
        <v>67</v>
      </c>
    </row>
    <row r="102" spans="3:6" ht="12.75" hidden="1">
      <c r="C102" s="40" t="s">
        <v>68</v>
      </c>
      <c r="D102" s="40"/>
      <c r="E102" s="62">
        <f>1/E99</f>
        <v>1</v>
      </c>
      <c r="F102" s="40" t="s">
        <v>67</v>
      </c>
    </row>
    <row r="103" spans="3:6" ht="12.75">
      <c r="C103" s="40" t="s">
        <v>69</v>
      </c>
      <c r="D103" s="40"/>
      <c r="E103" s="63">
        <f>1/(E102-E101)</f>
        <v>1.1004559031598806</v>
      </c>
      <c r="F103" s="40" t="s">
        <v>65</v>
      </c>
    </row>
    <row r="104" spans="3:6" ht="12.75">
      <c r="C104" s="55"/>
      <c r="D104" s="55"/>
      <c r="E104" s="55"/>
      <c r="F104" s="55"/>
    </row>
    <row r="105" ht="12.75"/>
    <row r="106" spans="2:5" ht="15">
      <c r="B106" s="3" t="s">
        <v>70</v>
      </c>
      <c r="C106" s="64"/>
      <c r="D106" s="1"/>
      <c r="E106" s="1"/>
    </row>
    <row r="107" spans="3:6" ht="4.5" customHeight="1">
      <c r="C107" s="57"/>
      <c r="D107" s="57"/>
      <c r="E107" s="57"/>
      <c r="F107" s="57"/>
    </row>
    <row r="108" spans="3:8" ht="27" customHeight="1">
      <c r="C108" s="70" t="s">
        <v>71</v>
      </c>
      <c r="D108" s="71"/>
      <c r="E108" s="71"/>
      <c r="F108" s="71"/>
      <c r="G108" s="71"/>
      <c r="H108" s="71"/>
    </row>
    <row r="109" spans="3:6" ht="4.5" customHeight="1">
      <c r="C109" s="59"/>
      <c r="D109" s="59"/>
      <c r="E109" s="59"/>
      <c r="F109" s="37"/>
    </row>
    <row r="110" spans="2:5" ht="15">
      <c r="B110" s="3"/>
      <c r="C110" s="64"/>
      <c r="D110" s="1"/>
      <c r="E110" s="1" t="s">
        <v>3</v>
      </c>
    </row>
    <row r="111" spans="3:5" ht="12.75">
      <c r="C111" s="6" t="s">
        <v>72</v>
      </c>
      <c r="D111" s="8"/>
      <c r="E111" s="65">
        <v>10.5</v>
      </c>
    </row>
    <row r="112" spans="3:6" ht="12.75">
      <c r="C112" s="6" t="s">
        <v>73</v>
      </c>
      <c r="D112" s="8"/>
      <c r="E112" s="65">
        <v>0.45</v>
      </c>
      <c r="F112" s="1" t="s">
        <v>63</v>
      </c>
    </row>
    <row r="113" spans="3:6" ht="12.75">
      <c r="C113" s="6" t="s">
        <v>74</v>
      </c>
      <c r="D113" s="8"/>
      <c r="E113" s="65">
        <v>2.85</v>
      </c>
      <c r="F113" s="1" t="s">
        <v>63</v>
      </c>
    </row>
    <row r="114" spans="5:6" ht="12.75">
      <c r="E114" s="1" t="s">
        <v>75</v>
      </c>
      <c r="F114" s="1"/>
    </row>
    <row r="115" spans="3:6" ht="12.75">
      <c r="C115" s="66" t="s">
        <v>76</v>
      </c>
      <c r="D115" s="67"/>
      <c r="E115" s="68">
        <f>(1470000*E112^4)/(E111*(E113-E112)^3)</f>
        <v>415.2832031250001</v>
      </c>
      <c r="F115" s="69" t="s">
        <v>48</v>
      </c>
    </row>
    <row r="116" ht="12.75"/>
    <row r="117" ht="12.75"/>
    <row r="118" ht="12.75"/>
    <row r="119" spans="3:6" ht="12.75">
      <c r="C119" s="25"/>
      <c r="D119" s="25"/>
      <c r="E119" s="25"/>
      <c r="F119" s="51"/>
    </row>
  </sheetData>
  <sheetProtection sheet="1" objects="1" scenarios="1" selectLockedCells="1"/>
  <mergeCells count="6">
    <mergeCell ref="C94:H94"/>
    <mergeCell ref="C108:H108"/>
    <mergeCell ref="B2:H2"/>
    <mergeCell ref="E8:F8"/>
    <mergeCell ref="G8:H8"/>
    <mergeCell ref="B64:I64"/>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2009-12-30T08:41:45Z</dcterms:created>
  <dcterms:modified xsi:type="dcterms:W3CDTF">2012-11-14T08:18:56Z</dcterms:modified>
  <cp:category/>
  <cp:version/>
  <cp:contentType/>
  <cp:contentStatus/>
</cp:coreProperties>
</file>